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cuments\Websites\Dorset Darts\excel\county\2017-2018\merit-table\"/>
    </mc:Choice>
  </mc:AlternateContent>
  <xr:revisionPtr revIDLastSave="0" documentId="13_ncr:1_{516E40B9-B3B0-450C-8BFF-D912CE478D07}" xr6:coauthVersionLast="37" xr6:coauthVersionMax="37" xr10:uidLastSave="{00000000-0000-0000-0000-000000000000}"/>
  <bookViews>
    <workbookView xWindow="0" yWindow="0" windowWidth="57600" windowHeight="27825" tabRatio="825" activeTab="1" xr2:uid="{00000000-000D-0000-FFFF-FFFF00000000}"/>
  </bookViews>
  <sheets>
    <sheet name="Mens 2017-18 Merit Table" sheetId="14" r:id="rId1"/>
    <sheet name="Ladies 2017-18 Merit Table" sheetId="1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5" i="14" l="1"/>
  <c r="AO7" i="14"/>
  <c r="AO6" i="14"/>
  <c r="AO21" i="14"/>
  <c r="AO17" i="14"/>
  <c r="AO36" i="14"/>
  <c r="AO24" i="14"/>
  <c r="AO35" i="14"/>
  <c r="AO8" i="14"/>
  <c r="AO18" i="14"/>
  <c r="AO10" i="14"/>
  <c r="AO13" i="14"/>
  <c r="AO19" i="14"/>
  <c r="AO11" i="14"/>
  <c r="AO16" i="14"/>
  <c r="AO14" i="14"/>
  <c r="AO23" i="14"/>
  <c r="AO38" i="14"/>
  <c r="AO27" i="14"/>
  <c r="AO28" i="14"/>
  <c r="AO29" i="14"/>
  <c r="AO30" i="14"/>
  <c r="AO31" i="14"/>
  <c r="AO32" i="14"/>
  <c r="AO34" i="14"/>
  <c r="AO39" i="14"/>
  <c r="AO9" i="14"/>
  <c r="AO25" i="14"/>
  <c r="AO37" i="14"/>
  <c r="AO20" i="14"/>
  <c r="AO22" i="14"/>
  <c r="AO26" i="14"/>
  <c r="AO40" i="14"/>
  <c r="AO33" i="14"/>
  <c r="AO12" i="14"/>
  <c r="AO15" i="14"/>
  <c r="AO4" i="14"/>
  <c r="E12" i="14"/>
  <c r="F12" i="14"/>
  <c r="H12" i="14"/>
  <c r="I12" i="14"/>
  <c r="J12" i="14"/>
  <c r="L12" i="14" l="1"/>
  <c r="M12" i="14" s="1"/>
  <c r="AP12" i="14"/>
  <c r="G12" i="14"/>
  <c r="E5" i="14"/>
  <c r="E7" i="14"/>
  <c r="E6" i="14"/>
  <c r="E21" i="14"/>
  <c r="E17" i="14"/>
  <c r="E36" i="14"/>
  <c r="E24" i="14"/>
  <c r="E35" i="14"/>
  <c r="E8" i="14"/>
  <c r="E18" i="14"/>
  <c r="E10" i="14"/>
  <c r="E13" i="14"/>
  <c r="E19" i="14"/>
  <c r="E11" i="14"/>
  <c r="E16" i="14"/>
  <c r="E14" i="14"/>
  <c r="E23" i="14"/>
  <c r="E38" i="14"/>
  <c r="E27" i="14"/>
  <c r="E28" i="14"/>
  <c r="E29" i="14"/>
  <c r="E30" i="14"/>
  <c r="E31" i="14"/>
  <c r="E32" i="14"/>
  <c r="E34" i="14"/>
  <c r="E39" i="14"/>
  <c r="E9" i="14"/>
  <c r="E25" i="14"/>
  <c r="E37" i="14"/>
  <c r="E20" i="14"/>
  <c r="E22" i="14"/>
  <c r="E26" i="14"/>
  <c r="E40" i="14"/>
  <c r="E33" i="14"/>
  <c r="E15" i="14"/>
  <c r="E4" i="14"/>
  <c r="F8" i="14"/>
  <c r="AP8" i="14" s="1"/>
  <c r="H8" i="14"/>
  <c r="I8" i="14"/>
  <c r="J8" i="14"/>
  <c r="F18" i="14"/>
  <c r="AP18" i="14" s="1"/>
  <c r="H18" i="14"/>
  <c r="I18" i="14"/>
  <c r="J18" i="14"/>
  <c r="F10" i="14"/>
  <c r="AP10" i="14" s="1"/>
  <c r="H10" i="14"/>
  <c r="I10" i="14"/>
  <c r="J10" i="14"/>
  <c r="F13" i="14"/>
  <c r="AP13" i="14" s="1"/>
  <c r="H13" i="14"/>
  <c r="I13" i="14"/>
  <c r="J13" i="14"/>
  <c r="F19" i="14"/>
  <c r="AP19" i="14" s="1"/>
  <c r="H19" i="14"/>
  <c r="I19" i="14"/>
  <c r="J19" i="14"/>
  <c r="F11" i="14"/>
  <c r="AP11" i="14" s="1"/>
  <c r="H11" i="14"/>
  <c r="I11" i="14"/>
  <c r="J11" i="14"/>
  <c r="F16" i="14"/>
  <c r="AP16" i="14" s="1"/>
  <c r="H16" i="14"/>
  <c r="I16" i="14"/>
  <c r="J16" i="14"/>
  <c r="F14" i="14"/>
  <c r="AP14" i="14" s="1"/>
  <c r="H14" i="14"/>
  <c r="I14" i="14"/>
  <c r="J14" i="14"/>
  <c r="F23" i="14"/>
  <c r="AP23" i="14" s="1"/>
  <c r="H23" i="14"/>
  <c r="I23" i="14"/>
  <c r="J23" i="14"/>
  <c r="F38" i="14"/>
  <c r="AP38" i="14" s="1"/>
  <c r="H38" i="14"/>
  <c r="I38" i="14"/>
  <c r="J38" i="14"/>
  <c r="F27" i="14"/>
  <c r="AP27" i="14" s="1"/>
  <c r="H27" i="14"/>
  <c r="I27" i="14"/>
  <c r="J27" i="14"/>
  <c r="F28" i="14"/>
  <c r="AP28" i="14" s="1"/>
  <c r="H28" i="14"/>
  <c r="I28" i="14"/>
  <c r="J28" i="14"/>
  <c r="F29" i="14"/>
  <c r="AP29" i="14" s="1"/>
  <c r="H29" i="14"/>
  <c r="I29" i="14"/>
  <c r="J29" i="14"/>
  <c r="F30" i="14"/>
  <c r="AP30" i="14" s="1"/>
  <c r="H30" i="14"/>
  <c r="I30" i="14"/>
  <c r="J30" i="14"/>
  <c r="F31" i="14"/>
  <c r="AP31" i="14" s="1"/>
  <c r="H31" i="14"/>
  <c r="I31" i="14"/>
  <c r="J31" i="14"/>
  <c r="F32" i="14"/>
  <c r="AP32" i="14" s="1"/>
  <c r="H32" i="14"/>
  <c r="I32" i="14"/>
  <c r="J32" i="14"/>
  <c r="F34" i="14"/>
  <c r="AP34" i="14" s="1"/>
  <c r="H34" i="14"/>
  <c r="I34" i="14"/>
  <c r="J34" i="14"/>
  <c r="F39" i="14"/>
  <c r="AP39" i="14" s="1"/>
  <c r="H39" i="14"/>
  <c r="I39" i="14"/>
  <c r="J39" i="14"/>
  <c r="F9" i="14"/>
  <c r="AP9" i="14" s="1"/>
  <c r="H9" i="14"/>
  <c r="I9" i="14"/>
  <c r="J9" i="14"/>
  <c r="F25" i="14"/>
  <c r="AP25" i="14" s="1"/>
  <c r="H25" i="14"/>
  <c r="I25" i="14"/>
  <c r="J25" i="14"/>
  <c r="F37" i="14"/>
  <c r="AP37" i="14" s="1"/>
  <c r="H37" i="14"/>
  <c r="I37" i="14"/>
  <c r="J37" i="14"/>
  <c r="F20" i="14"/>
  <c r="AP20" i="14" s="1"/>
  <c r="H20" i="14"/>
  <c r="I20" i="14"/>
  <c r="J20" i="14"/>
  <c r="F22" i="14"/>
  <c r="AP22" i="14" s="1"/>
  <c r="H22" i="14"/>
  <c r="I22" i="14"/>
  <c r="J22" i="14"/>
  <c r="F26" i="14"/>
  <c r="AP26" i="14" s="1"/>
  <c r="H26" i="14"/>
  <c r="I26" i="14"/>
  <c r="J26" i="14"/>
  <c r="F40" i="14"/>
  <c r="AP40" i="14" s="1"/>
  <c r="H40" i="14"/>
  <c r="I40" i="14"/>
  <c r="J40" i="14"/>
  <c r="F33" i="14"/>
  <c r="AP33" i="14" s="1"/>
  <c r="H33" i="14"/>
  <c r="I33" i="14"/>
  <c r="J33" i="14"/>
  <c r="F15" i="14"/>
  <c r="AP15" i="14" s="1"/>
  <c r="H15" i="14"/>
  <c r="I15" i="14"/>
  <c r="J15" i="14"/>
  <c r="F5" i="14"/>
  <c r="AP5" i="14" s="1"/>
  <c r="H5" i="14"/>
  <c r="I5" i="14"/>
  <c r="J5" i="14"/>
  <c r="F7" i="14"/>
  <c r="AP7" i="14" s="1"/>
  <c r="H7" i="14"/>
  <c r="I7" i="14"/>
  <c r="J7" i="14"/>
  <c r="F6" i="14"/>
  <c r="AP6" i="14" s="1"/>
  <c r="H6" i="14"/>
  <c r="I6" i="14"/>
  <c r="J6" i="14"/>
  <c r="F21" i="14"/>
  <c r="AP21" i="14" s="1"/>
  <c r="H21" i="14"/>
  <c r="I21" i="14"/>
  <c r="J21" i="14"/>
  <c r="F17" i="14"/>
  <c r="AP17" i="14" s="1"/>
  <c r="H17" i="14"/>
  <c r="I17" i="14"/>
  <c r="J17" i="14"/>
  <c r="F36" i="14"/>
  <c r="AP36" i="14" s="1"/>
  <c r="H36" i="14"/>
  <c r="I36" i="14"/>
  <c r="J36" i="14"/>
  <c r="F24" i="14"/>
  <c r="AP24" i="14" s="1"/>
  <c r="H24" i="14"/>
  <c r="I24" i="14"/>
  <c r="J24" i="14"/>
  <c r="F35" i="14"/>
  <c r="AP35" i="14" s="1"/>
  <c r="H35" i="14"/>
  <c r="I35" i="14"/>
  <c r="J35" i="14"/>
  <c r="J4" i="14"/>
  <c r="I4" i="14"/>
  <c r="H4" i="14"/>
  <c r="F4" i="14"/>
  <c r="AP4" i="14" s="1"/>
  <c r="L29" i="14" l="1"/>
  <c r="M29" i="14" s="1"/>
  <c r="L14" i="14"/>
  <c r="M14" i="14" s="1"/>
  <c r="L16" i="14"/>
  <c r="M16" i="14" s="1"/>
  <c r="L11" i="14"/>
  <c r="M11" i="14" s="1"/>
  <c r="L40" i="14"/>
  <c r="M40" i="14" s="1"/>
  <c r="L34" i="14"/>
  <c r="M34" i="14" s="1"/>
  <c r="L32" i="14"/>
  <c r="M32" i="14" s="1"/>
  <c r="L19" i="14"/>
  <c r="M19" i="14" s="1"/>
  <c r="L26" i="14"/>
  <c r="M26" i="14" s="1"/>
  <c r="L22" i="14"/>
  <c r="M22" i="14" s="1"/>
  <c r="L20" i="14"/>
  <c r="M20" i="14" s="1"/>
  <c r="L37" i="14"/>
  <c r="M37" i="14" s="1"/>
  <c r="L25" i="14"/>
  <c r="M25" i="14" s="1"/>
  <c r="L23" i="14"/>
  <c r="M23" i="14" s="1"/>
  <c r="L39" i="14"/>
  <c r="M39" i="14" s="1"/>
  <c r="L13" i="14"/>
  <c r="M13" i="14" s="1"/>
  <c r="L10" i="14"/>
  <c r="M10" i="14" s="1"/>
  <c r="L18" i="14"/>
  <c r="M18" i="14" s="1"/>
  <c r="L24" i="14"/>
  <c r="M24" i="14" s="1"/>
  <c r="L36" i="14"/>
  <c r="M36" i="14" s="1"/>
  <c r="L17" i="14"/>
  <c r="M17" i="14" s="1"/>
  <c r="L21" i="14"/>
  <c r="M21" i="14" s="1"/>
  <c r="L6" i="14"/>
  <c r="M6" i="14" s="1"/>
  <c r="L8" i="14"/>
  <c r="M8" i="14" s="1"/>
  <c r="L9" i="14"/>
  <c r="M9" i="14" s="1"/>
  <c r="L7" i="14"/>
  <c r="M7" i="14" s="1"/>
  <c r="L5" i="14"/>
  <c r="M5" i="14" s="1"/>
  <c r="L15" i="14"/>
  <c r="M15" i="14" s="1"/>
  <c r="L33" i="14"/>
  <c r="M33" i="14" s="1"/>
  <c r="L28" i="14"/>
  <c r="M28" i="14" s="1"/>
  <c r="L27" i="14"/>
  <c r="M27" i="14" s="1"/>
  <c r="L38" i="14"/>
  <c r="M38" i="14" s="1"/>
  <c r="L31" i="14"/>
  <c r="M31" i="14" s="1"/>
  <c r="L30" i="14"/>
  <c r="M30" i="14" s="1"/>
  <c r="L35" i="14"/>
  <c r="M35" i="14" s="1"/>
  <c r="G38" i="14"/>
  <c r="BB17" i="13" l="1"/>
  <c r="BA17" i="13"/>
  <c r="AZ17" i="13"/>
  <c r="AY17" i="13"/>
  <c r="AX17" i="13"/>
  <c r="AW17" i="13"/>
  <c r="AV17" i="13"/>
  <c r="AU17" i="13"/>
  <c r="AT17" i="13"/>
  <c r="AO13" i="13"/>
  <c r="J13" i="13"/>
  <c r="I13" i="13"/>
  <c r="H13" i="13"/>
  <c r="F13" i="13"/>
  <c r="E13" i="13"/>
  <c r="L13" i="13" l="1"/>
  <c r="M13" i="13" s="1"/>
  <c r="BD17" i="13"/>
  <c r="BH17" i="13" s="1"/>
  <c r="G13" i="13"/>
  <c r="AP13" i="13"/>
  <c r="G34" i="14"/>
  <c r="G8" i="14"/>
  <c r="AD31" i="13" l="1"/>
  <c r="AD30" i="13"/>
  <c r="AD27" i="13"/>
  <c r="AD29" i="13" s="1"/>
  <c r="AA31" i="13" l="1"/>
  <c r="AA30" i="13"/>
  <c r="AA27" i="13"/>
  <c r="AA29" i="13" s="1"/>
  <c r="AA47" i="14"/>
  <c r="AA46" i="14"/>
  <c r="AA43" i="14"/>
  <c r="AA45" i="14" s="1"/>
  <c r="AT39" i="14"/>
  <c r="AU39" i="14"/>
  <c r="AV39" i="14"/>
  <c r="AW39" i="14"/>
  <c r="AX39" i="14"/>
  <c r="AY39" i="14"/>
  <c r="AZ39" i="14"/>
  <c r="BA39" i="14"/>
  <c r="BB39" i="14"/>
  <c r="G19" i="14"/>
  <c r="AT37" i="14"/>
  <c r="AU37" i="14"/>
  <c r="AV37" i="14"/>
  <c r="AW37" i="14"/>
  <c r="AX37" i="14"/>
  <c r="AY37" i="14"/>
  <c r="AZ37" i="14"/>
  <c r="BA37" i="14"/>
  <c r="BB37" i="14"/>
  <c r="AT38" i="14"/>
  <c r="AU38" i="14"/>
  <c r="AV38" i="14"/>
  <c r="AW38" i="14"/>
  <c r="AX38" i="14"/>
  <c r="AY38" i="14"/>
  <c r="AZ38" i="14"/>
  <c r="BA38" i="14"/>
  <c r="BB38" i="14"/>
  <c r="AT40" i="14"/>
  <c r="AU40" i="14"/>
  <c r="AV40" i="14"/>
  <c r="AW40" i="14"/>
  <c r="AX40" i="14"/>
  <c r="AY40" i="14"/>
  <c r="AZ40" i="14"/>
  <c r="BA40" i="14"/>
  <c r="BB40" i="14"/>
  <c r="G14" i="14"/>
  <c r="BF38" i="14" l="1"/>
  <c r="BD38" i="14"/>
  <c r="AQ38" i="14" s="1"/>
  <c r="BF39" i="14"/>
  <c r="BD39" i="14"/>
  <c r="AQ39" i="14" s="1"/>
  <c r="BD37" i="14"/>
  <c r="AQ37" i="14" s="1"/>
  <c r="BF37" i="14"/>
  <c r="BF40" i="14"/>
  <c r="BD40" i="14"/>
  <c r="AQ40" i="14" s="1"/>
  <c r="X31" i="13"/>
  <c r="X30" i="13"/>
  <c r="X27" i="13"/>
  <c r="X29" i="13" s="1"/>
  <c r="X47" i="14"/>
  <c r="X46" i="14"/>
  <c r="X43" i="14"/>
  <c r="X45" i="14" s="1"/>
  <c r="U47" i="14"/>
  <c r="U46" i="14"/>
  <c r="U43" i="14"/>
  <c r="U45" i="14" s="1"/>
  <c r="G37" i="14"/>
  <c r="G15" i="14"/>
  <c r="U31" i="13" l="1"/>
  <c r="U30" i="13"/>
  <c r="U27" i="13"/>
  <c r="U29" i="13" s="1"/>
  <c r="R47" i="14" l="1"/>
  <c r="R46" i="14"/>
  <c r="R43" i="14"/>
  <c r="R45" i="14" s="1"/>
  <c r="R31" i="13"/>
  <c r="R30" i="13"/>
  <c r="R27" i="13"/>
  <c r="R29" i="13" s="1"/>
  <c r="AR23" i="13" l="1"/>
  <c r="AQ23" i="13"/>
  <c r="AR22" i="13"/>
  <c r="AQ22" i="13"/>
  <c r="AR21" i="13"/>
  <c r="AQ21" i="13"/>
  <c r="AR20" i="13"/>
  <c r="AQ20" i="13"/>
  <c r="BB21" i="13"/>
  <c r="BA21" i="13"/>
  <c r="AZ21" i="13"/>
  <c r="AY21" i="13"/>
  <c r="AX21" i="13"/>
  <c r="AW21" i="13"/>
  <c r="AV21" i="13"/>
  <c r="AU21" i="13"/>
  <c r="AT21" i="13"/>
  <c r="BB20" i="13"/>
  <c r="BA20" i="13"/>
  <c r="AZ20" i="13"/>
  <c r="AY20" i="13"/>
  <c r="AX20" i="13"/>
  <c r="AW20" i="13"/>
  <c r="AV20" i="13"/>
  <c r="AU20" i="13"/>
  <c r="AT20" i="13"/>
  <c r="BB19" i="13"/>
  <c r="BA19" i="13"/>
  <c r="AZ19" i="13"/>
  <c r="AY19" i="13"/>
  <c r="AX19" i="13"/>
  <c r="AW19" i="13"/>
  <c r="AV19" i="13"/>
  <c r="AU19" i="13"/>
  <c r="AT19" i="13"/>
  <c r="BB18" i="13"/>
  <c r="BA18" i="13"/>
  <c r="AZ18" i="13"/>
  <c r="AY18" i="13"/>
  <c r="AX18" i="13"/>
  <c r="AW18" i="13"/>
  <c r="AV18" i="13"/>
  <c r="AU18" i="13"/>
  <c r="AT18" i="13"/>
  <c r="BB16" i="13"/>
  <c r="BA16" i="13"/>
  <c r="AZ16" i="13"/>
  <c r="AY16" i="13"/>
  <c r="AX16" i="13"/>
  <c r="AW16" i="13"/>
  <c r="AV16" i="13"/>
  <c r="AU16" i="13"/>
  <c r="AT16" i="13"/>
  <c r="BB15" i="13"/>
  <c r="BA15" i="13"/>
  <c r="AZ15" i="13"/>
  <c r="AY15" i="13"/>
  <c r="AX15" i="13"/>
  <c r="AW15" i="13"/>
  <c r="AV15" i="13"/>
  <c r="AU15" i="13"/>
  <c r="AT15" i="13"/>
  <c r="BB14" i="13"/>
  <c r="BA14" i="13"/>
  <c r="AZ14" i="13"/>
  <c r="AY14" i="13"/>
  <c r="AX14" i="13"/>
  <c r="AW14" i="13"/>
  <c r="AV14" i="13"/>
  <c r="AU14" i="13"/>
  <c r="AT14" i="13"/>
  <c r="BB13" i="13"/>
  <c r="BA13" i="13"/>
  <c r="AZ13" i="13"/>
  <c r="AY13" i="13"/>
  <c r="AX13" i="13"/>
  <c r="AW13" i="13"/>
  <c r="AV13" i="13"/>
  <c r="AU13" i="13"/>
  <c r="AT13" i="13"/>
  <c r="BB12" i="13"/>
  <c r="BA12" i="13"/>
  <c r="AZ12" i="13"/>
  <c r="AY12" i="13"/>
  <c r="AX12" i="13"/>
  <c r="AW12" i="13"/>
  <c r="AV12" i="13"/>
  <c r="AU12" i="13"/>
  <c r="AT12" i="13"/>
  <c r="BB11" i="13"/>
  <c r="BA11" i="13"/>
  <c r="AZ11" i="13"/>
  <c r="AY11" i="13"/>
  <c r="AX11" i="13"/>
  <c r="AW11" i="13"/>
  <c r="AV11" i="13"/>
  <c r="AU11" i="13"/>
  <c r="AT11" i="13"/>
  <c r="BB10" i="13"/>
  <c r="BA10" i="13"/>
  <c r="AZ10" i="13"/>
  <c r="AY10" i="13"/>
  <c r="AX10" i="13"/>
  <c r="AW10" i="13"/>
  <c r="AV10" i="13"/>
  <c r="AU10" i="13"/>
  <c r="AT10" i="13"/>
  <c r="BB9" i="13"/>
  <c r="BA9" i="13"/>
  <c r="AZ9" i="13"/>
  <c r="AY9" i="13"/>
  <c r="AX9" i="13"/>
  <c r="AW9" i="13"/>
  <c r="AV9" i="13"/>
  <c r="AU9" i="13"/>
  <c r="AT9" i="13"/>
  <c r="BB8" i="13"/>
  <c r="BA8" i="13"/>
  <c r="AZ8" i="13"/>
  <c r="AY8" i="13"/>
  <c r="AX8" i="13"/>
  <c r="AW8" i="13"/>
  <c r="AV8" i="13"/>
  <c r="AU8" i="13"/>
  <c r="AT8" i="13"/>
  <c r="BB7" i="13"/>
  <c r="BA7" i="13"/>
  <c r="AZ7" i="13"/>
  <c r="AY7" i="13"/>
  <c r="AX7" i="13"/>
  <c r="AW7" i="13"/>
  <c r="AV7" i="13"/>
  <c r="AU7" i="13"/>
  <c r="AT7" i="13"/>
  <c r="BB6" i="13"/>
  <c r="BA6" i="13"/>
  <c r="AZ6" i="13"/>
  <c r="AY6" i="13"/>
  <c r="AX6" i="13"/>
  <c r="AW6" i="13"/>
  <c r="AV6" i="13"/>
  <c r="AU6" i="13"/>
  <c r="AT6" i="13"/>
  <c r="BB5" i="13"/>
  <c r="BA5" i="13"/>
  <c r="AZ5" i="13"/>
  <c r="AY5" i="13"/>
  <c r="AX5" i="13"/>
  <c r="AW5" i="13"/>
  <c r="AV5" i="13"/>
  <c r="AU5" i="13"/>
  <c r="AT5" i="13"/>
  <c r="BB4" i="13"/>
  <c r="BA4" i="13"/>
  <c r="AZ4" i="13"/>
  <c r="AY4" i="13"/>
  <c r="AX4" i="13"/>
  <c r="AW4" i="13"/>
  <c r="AV4" i="13"/>
  <c r="AU4" i="13"/>
  <c r="AT4" i="13"/>
  <c r="BB36" i="14"/>
  <c r="BA36" i="14"/>
  <c r="AZ36" i="14"/>
  <c r="AY36" i="14"/>
  <c r="AX36" i="14"/>
  <c r="AW36" i="14"/>
  <c r="AV36" i="14"/>
  <c r="AU36" i="14"/>
  <c r="AT36" i="14"/>
  <c r="BB35" i="14"/>
  <c r="BA35" i="14"/>
  <c r="AZ35" i="14"/>
  <c r="AY35" i="14"/>
  <c r="AX35" i="14"/>
  <c r="AW35" i="14"/>
  <c r="AV35" i="14"/>
  <c r="AU35" i="14"/>
  <c r="AT35" i="14"/>
  <c r="BB34" i="14"/>
  <c r="BA34" i="14"/>
  <c r="AZ34" i="14"/>
  <c r="AY34" i="14"/>
  <c r="AX34" i="14"/>
  <c r="AW34" i="14"/>
  <c r="AV34" i="14"/>
  <c r="AU34" i="14"/>
  <c r="AT34" i="14"/>
  <c r="BB33" i="14"/>
  <c r="BA33" i="14"/>
  <c r="AZ33" i="14"/>
  <c r="AY33" i="14"/>
  <c r="AX33" i="14"/>
  <c r="AW33" i="14"/>
  <c r="AV33" i="14"/>
  <c r="AU33" i="14"/>
  <c r="AT33" i="14"/>
  <c r="BB32" i="14"/>
  <c r="BA32" i="14"/>
  <c r="AZ32" i="14"/>
  <c r="AY32" i="14"/>
  <c r="AX32" i="14"/>
  <c r="AW32" i="14"/>
  <c r="AV32" i="14"/>
  <c r="AU32" i="14"/>
  <c r="AT32" i="14"/>
  <c r="BB31" i="14"/>
  <c r="BA31" i="14"/>
  <c r="AZ31" i="14"/>
  <c r="AY31" i="14"/>
  <c r="AX31" i="14"/>
  <c r="AW31" i="14"/>
  <c r="AV31" i="14"/>
  <c r="AU31" i="14"/>
  <c r="AT31" i="14"/>
  <c r="BB30" i="14"/>
  <c r="BA30" i="14"/>
  <c r="AZ30" i="14"/>
  <c r="AY30" i="14"/>
  <c r="AX30" i="14"/>
  <c r="AW30" i="14"/>
  <c r="AV30" i="14"/>
  <c r="AU30" i="14"/>
  <c r="AT30" i="14"/>
  <c r="BB29" i="14"/>
  <c r="BA29" i="14"/>
  <c r="AZ29" i="14"/>
  <c r="AY29" i="14"/>
  <c r="AX29" i="14"/>
  <c r="AW29" i="14"/>
  <c r="AV29" i="14"/>
  <c r="AU29" i="14"/>
  <c r="AT29" i="14"/>
  <c r="BB28" i="14"/>
  <c r="BA28" i="14"/>
  <c r="AZ28" i="14"/>
  <c r="AY28" i="14"/>
  <c r="AX28" i="14"/>
  <c r="AW28" i="14"/>
  <c r="AV28" i="14"/>
  <c r="AU28" i="14"/>
  <c r="AT28" i="14"/>
  <c r="BB27" i="14"/>
  <c r="BA27" i="14"/>
  <c r="AZ27" i="14"/>
  <c r="AY27" i="14"/>
  <c r="AX27" i="14"/>
  <c r="AW27" i="14"/>
  <c r="AV27" i="14"/>
  <c r="AU27" i="14"/>
  <c r="AT27" i="14"/>
  <c r="BB26" i="14"/>
  <c r="BA26" i="14"/>
  <c r="AZ26" i="14"/>
  <c r="AY26" i="14"/>
  <c r="AX26" i="14"/>
  <c r="AW26" i="14"/>
  <c r="AV26" i="14"/>
  <c r="AU26" i="14"/>
  <c r="AT26" i="14"/>
  <c r="BB25" i="14"/>
  <c r="BA25" i="14"/>
  <c r="AZ25" i="14"/>
  <c r="AY25" i="14"/>
  <c r="AX25" i="14"/>
  <c r="AW25" i="14"/>
  <c r="AV25" i="14"/>
  <c r="AU25" i="14"/>
  <c r="AT25" i="14"/>
  <c r="BB24" i="14"/>
  <c r="BA24" i="14"/>
  <c r="AZ24" i="14"/>
  <c r="AY24" i="14"/>
  <c r="AX24" i="14"/>
  <c r="AW24" i="14"/>
  <c r="AV24" i="14"/>
  <c r="AU24" i="14"/>
  <c r="AT24" i="14"/>
  <c r="BB23" i="14"/>
  <c r="BA23" i="14"/>
  <c r="AZ23" i="14"/>
  <c r="AY23" i="14"/>
  <c r="AX23" i="14"/>
  <c r="AW23" i="14"/>
  <c r="AV23" i="14"/>
  <c r="AU23" i="14"/>
  <c r="AT23" i="14"/>
  <c r="BB22" i="14"/>
  <c r="BA22" i="14"/>
  <c r="AZ22" i="14"/>
  <c r="AY22" i="14"/>
  <c r="AX22" i="14"/>
  <c r="AW22" i="14"/>
  <c r="AV22" i="14"/>
  <c r="AU22" i="14"/>
  <c r="AT22" i="14"/>
  <c r="BB21" i="14"/>
  <c r="BA21" i="14"/>
  <c r="AZ21" i="14"/>
  <c r="AY21" i="14"/>
  <c r="AX21" i="14"/>
  <c r="AW21" i="14"/>
  <c r="AV21" i="14"/>
  <c r="AU21" i="14"/>
  <c r="AT21" i="14"/>
  <c r="BB20" i="14"/>
  <c r="BA20" i="14"/>
  <c r="AZ20" i="14"/>
  <c r="AY20" i="14"/>
  <c r="AX20" i="14"/>
  <c r="AW20" i="14"/>
  <c r="AV20" i="14"/>
  <c r="AU20" i="14"/>
  <c r="AT20" i="14"/>
  <c r="BB19" i="14"/>
  <c r="BA19" i="14"/>
  <c r="AZ19" i="14"/>
  <c r="AY19" i="14"/>
  <c r="AX19" i="14"/>
  <c r="AW19" i="14"/>
  <c r="AV19" i="14"/>
  <c r="AU19" i="14"/>
  <c r="AT19" i="14"/>
  <c r="BB18" i="14"/>
  <c r="BA18" i="14"/>
  <c r="AZ18" i="14"/>
  <c r="AY18" i="14"/>
  <c r="AX18" i="14"/>
  <c r="AW18" i="14"/>
  <c r="AV18" i="14"/>
  <c r="AU18" i="14"/>
  <c r="AT18" i="14"/>
  <c r="BB17" i="14"/>
  <c r="BA17" i="14"/>
  <c r="AZ17" i="14"/>
  <c r="AY17" i="14"/>
  <c r="AX17" i="14"/>
  <c r="AW17" i="14"/>
  <c r="AV17" i="14"/>
  <c r="AU17" i="14"/>
  <c r="AT17" i="14"/>
  <c r="BB16" i="14"/>
  <c r="BA16" i="14"/>
  <c r="AZ16" i="14"/>
  <c r="AY16" i="14"/>
  <c r="AX16" i="14"/>
  <c r="AW16" i="14"/>
  <c r="AV16" i="14"/>
  <c r="AU16" i="14"/>
  <c r="AT16" i="14"/>
  <c r="BB15" i="14"/>
  <c r="BA15" i="14"/>
  <c r="AZ15" i="14"/>
  <c r="AY15" i="14"/>
  <c r="AX15" i="14"/>
  <c r="AW15" i="14"/>
  <c r="AV15" i="14"/>
  <c r="AU15" i="14"/>
  <c r="AT15" i="14"/>
  <c r="BB14" i="14"/>
  <c r="BA14" i="14"/>
  <c r="AZ14" i="14"/>
  <c r="AY14" i="14"/>
  <c r="AX14" i="14"/>
  <c r="AW14" i="14"/>
  <c r="AV14" i="14"/>
  <c r="AU14" i="14"/>
  <c r="AT14" i="14"/>
  <c r="BB13" i="14"/>
  <c r="BA13" i="14"/>
  <c r="AZ13" i="14"/>
  <c r="AY13" i="14"/>
  <c r="AX13" i="14"/>
  <c r="AW13" i="14"/>
  <c r="AV13" i="14"/>
  <c r="AU13" i="14"/>
  <c r="AT13" i="14"/>
  <c r="BB12" i="14"/>
  <c r="BA12" i="14"/>
  <c r="AZ12" i="14"/>
  <c r="AY12" i="14"/>
  <c r="AX12" i="14"/>
  <c r="AW12" i="14"/>
  <c r="AV12" i="14"/>
  <c r="AU12" i="14"/>
  <c r="AT12" i="14"/>
  <c r="BB11" i="14"/>
  <c r="BA11" i="14"/>
  <c r="AZ11" i="14"/>
  <c r="AY11" i="14"/>
  <c r="AX11" i="14"/>
  <c r="AW11" i="14"/>
  <c r="AV11" i="14"/>
  <c r="AU11" i="14"/>
  <c r="AT11" i="14"/>
  <c r="BB10" i="14"/>
  <c r="BA10" i="14"/>
  <c r="AZ10" i="14"/>
  <c r="AY10" i="14"/>
  <c r="AX10" i="14"/>
  <c r="AW10" i="14"/>
  <c r="AV10" i="14"/>
  <c r="AU10" i="14"/>
  <c r="AT10" i="14"/>
  <c r="BB9" i="14"/>
  <c r="BA9" i="14"/>
  <c r="AZ9" i="14"/>
  <c r="AY9" i="14"/>
  <c r="AX9" i="14"/>
  <c r="AW9" i="14"/>
  <c r="AV9" i="14"/>
  <c r="AU9" i="14"/>
  <c r="AT9" i="14"/>
  <c r="BB8" i="14"/>
  <c r="BA8" i="14"/>
  <c r="AZ8" i="14"/>
  <c r="AY8" i="14"/>
  <c r="AX8" i="14"/>
  <c r="AW8" i="14"/>
  <c r="AV8" i="14"/>
  <c r="AU8" i="14"/>
  <c r="AT8" i="14"/>
  <c r="BB7" i="14"/>
  <c r="BA7" i="14"/>
  <c r="AZ7" i="14"/>
  <c r="AY7" i="14"/>
  <c r="AX7" i="14"/>
  <c r="AW7" i="14"/>
  <c r="AV7" i="14"/>
  <c r="AU7" i="14"/>
  <c r="AT7" i="14"/>
  <c r="BB6" i="14"/>
  <c r="BA6" i="14"/>
  <c r="AZ6" i="14"/>
  <c r="AY6" i="14"/>
  <c r="AX6" i="14"/>
  <c r="AW6" i="14"/>
  <c r="AV6" i="14"/>
  <c r="AU6" i="14"/>
  <c r="AT6" i="14"/>
  <c r="BB5" i="14"/>
  <c r="BA5" i="14"/>
  <c r="AZ5" i="14"/>
  <c r="AY5" i="14"/>
  <c r="AX5" i="14"/>
  <c r="AW5" i="14"/>
  <c r="AV5" i="14"/>
  <c r="AU5" i="14"/>
  <c r="AT5" i="14"/>
  <c r="BB4" i="14"/>
  <c r="BA4" i="14"/>
  <c r="AZ4" i="14"/>
  <c r="AY4" i="14"/>
  <c r="AX4" i="14"/>
  <c r="AW4" i="14"/>
  <c r="AV4" i="14"/>
  <c r="AU4" i="14"/>
  <c r="AT4" i="14"/>
  <c r="G29" i="14"/>
  <c r="G30" i="14"/>
  <c r="G31" i="14"/>
  <c r="G32" i="14"/>
  <c r="O31" i="13"/>
  <c r="AO31" i="13" s="1"/>
  <c r="O30" i="13"/>
  <c r="AO30" i="13" s="1"/>
  <c r="O27" i="13"/>
  <c r="AO27" i="13" s="1"/>
  <c r="K27" i="13"/>
  <c r="AO24" i="13"/>
  <c r="J24" i="13"/>
  <c r="I24" i="13"/>
  <c r="H24" i="13"/>
  <c r="F24" i="13"/>
  <c r="E24" i="13"/>
  <c r="AO23" i="13"/>
  <c r="J23" i="13"/>
  <c r="I23" i="13"/>
  <c r="H23" i="13"/>
  <c r="F23" i="13"/>
  <c r="G23" i="13" s="1"/>
  <c r="E23" i="13"/>
  <c r="AO22" i="13"/>
  <c r="J22" i="13"/>
  <c r="I22" i="13"/>
  <c r="H22" i="13"/>
  <c r="F22" i="13"/>
  <c r="AP22" i="13" s="1"/>
  <c r="E22" i="13"/>
  <c r="AO21" i="13"/>
  <c r="J21" i="13"/>
  <c r="I21" i="13"/>
  <c r="H21" i="13"/>
  <c r="F21" i="13"/>
  <c r="E21" i="13"/>
  <c r="AO20" i="13"/>
  <c r="J20" i="13"/>
  <c r="I20" i="13"/>
  <c r="H20" i="13"/>
  <c r="F20" i="13"/>
  <c r="E20" i="13"/>
  <c r="AO7" i="13"/>
  <c r="J7" i="13"/>
  <c r="I7" i="13"/>
  <c r="H7" i="13"/>
  <c r="F7" i="13"/>
  <c r="E7" i="13"/>
  <c r="AO4" i="13"/>
  <c r="J4" i="13"/>
  <c r="I4" i="13"/>
  <c r="H4" i="13"/>
  <c r="F4" i="13"/>
  <c r="E4" i="13"/>
  <c r="AO16" i="13"/>
  <c r="J16" i="13"/>
  <c r="I16" i="13"/>
  <c r="H16" i="13"/>
  <c r="F16" i="13"/>
  <c r="E16" i="13"/>
  <c r="AO15" i="13"/>
  <c r="J15" i="13"/>
  <c r="I15" i="13"/>
  <c r="H15" i="13"/>
  <c r="F15" i="13"/>
  <c r="E15" i="13"/>
  <c r="AO14" i="13"/>
  <c r="J14" i="13"/>
  <c r="I14" i="13"/>
  <c r="H14" i="13"/>
  <c r="F14" i="13"/>
  <c r="E14" i="13"/>
  <c r="AO17" i="13"/>
  <c r="J17" i="13"/>
  <c r="I17" i="13"/>
  <c r="H17" i="13"/>
  <c r="F17" i="13"/>
  <c r="E17" i="13"/>
  <c r="AO19" i="13"/>
  <c r="J19" i="13"/>
  <c r="I19" i="13"/>
  <c r="H19" i="13"/>
  <c r="F19" i="13"/>
  <c r="AP19" i="13" s="1"/>
  <c r="E19" i="13"/>
  <c r="AO6" i="13"/>
  <c r="J6" i="13"/>
  <c r="I6" i="13"/>
  <c r="H6" i="13"/>
  <c r="F6" i="13"/>
  <c r="E6" i="13"/>
  <c r="AO8" i="13"/>
  <c r="J8" i="13"/>
  <c r="I8" i="13"/>
  <c r="H8" i="13"/>
  <c r="F8" i="13"/>
  <c r="E8" i="13"/>
  <c r="AO10" i="13"/>
  <c r="J10" i="13"/>
  <c r="I10" i="13"/>
  <c r="H10" i="13"/>
  <c r="F10" i="13"/>
  <c r="E10" i="13"/>
  <c r="AO18" i="13"/>
  <c r="J18" i="13"/>
  <c r="I18" i="13"/>
  <c r="H18" i="13"/>
  <c r="F18" i="13"/>
  <c r="E18" i="13"/>
  <c r="AO12" i="13"/>
  <c r="J12" i="13"/>
  <c r="I12" i="13"/>
  <c r="H12" i="13"/>
  <c r="F12" i="13"/>
  <c r="E12" i="13"/>
  <c r="AO5" i="13"/>
  <c r="J5" i="13"/>
  <c r="I5" i="13"/>
  <c r="H5" i="13"/>
  <c r="F5" i="13"/>
  <c r="E5" i="13"/>
  <c r="AO9" i="13"/>
  <c r="J9" i="13"/>
  <c r="I9" i="13"/>
  <c r="H9" i="13"/>
  <c r="F9" i="13"/>
  <c r="E9" i="13"/>
  <c r="AO11" i="13"/>
  <c r="J11" i="13"/>
  <c r="I11" i="13"/>
  <c r="H11" i="13"/>
  <c r="F11" i="13"/>
  <c r="E11" i="13"/>
  <c r="O47" i="14"/>
  <c r="AO47" i="14" s="1"/>
  <c r="O46" i="14"/>
  <c r="AO46" i="14" s="1"/>
  <c r="O43" i="14"/>
  <c r="O45" i="14" s="1"/>
  <c r="AO45" i="14" s="1"/>
  <c r="K43" i="14"/>
  <c r="G25" i="14"/>
  <c r="G6" i="14"/>
  <c r="G40" i="14"/>
  <c r="G28" i="14"/>
  <c r="G27" i="14"/>
  <c r="G33" i="14"/>
  <c r="G16" i="14"/>
  <c r="G22" i="14"/>
  <c r="G26" i="14"/>
  <c r="G24" i="14"/>
  <c r="G11" i="14"/>
  <c r="G35" i="14"/>
  <c r="G20" i="14"/>
  <c r="G13" i="14"/>
  <c r="G39" i="14"/>
  <c r="G7" i="14"/>
  <c r="G10" i="14"/>
  <c r="G9" i="14"/>
  <c r="G18" i="14"/>
  <c r="G21" i="14"/>
  <c r="G23" i="14"/>
  <c r="G36" i="14"/>
  <c r="G17" i="14"/>
  <c r="G5" i="14"/>
  <c r="AP20" i="13" l="1"/>
  <c r="AP24" i="13"/>
  <c r="L24" i="13"/>
  <c r="G21" i="13"/>
  <c r="AP6" i="13"/>
  <c r="AP15" i="13"/>
  <c r="AP8" i="13"/>
  <c r="AP4" i="13"/>
  <c r="BH20" i="13"/>
  <c r="BH21" i="13"/>
  <c r="L20" i="13"/>
  <c r="M20" i="13" s="1"/>
  <c r="L22" i="13"/>
  <c r="G20" i="13"/>
  <c r="L21" i="13"/>
  <c r="M21" i="13" s="1"/>
  <c r="G22" i="13"/>
  <c r="L23" i="13"/>
  <c r="M23" i="13" s="1"/>
  <c r="G24" i="13"/>
  <c r="BF8" i="14"/>
  <c r="BD8" i="14"/>
  <c r="AQ8" i="14" s="1"/>
  <c r="BF15" i="14"/>
  <c r="AR15" i="14" s="1"/>
  <c r="BD15" i="14"/>
  <c r="AQ15" i="14" s="1"/>
  <c r="BF19" i="14"/>
  <c r="BD19" i="14"/>
  <c r="AQ19" i="14" s="1"/>
  <c r="BF23" i="14"/>
  <c r="BD23" i="14"/>
  <c r="AQ23" i="14" s="1"/>
  <c r="BF27" i="14"/>
  <c r="BD27" i="14"/>
  <c r="AQ27" i="14" s="1"/>
  <c r="BF31" i="14"/>
  <c r="AR31" i="14" s="1"/>
  <c r="BD31" i="14"/>
  <c r="AQ31" i="14" s="1"/>
  <c r="BF35" i="14"/>
  <c r="BD35" i="14"/>
  <c r="AQ35" i="14" s="1"/>
  <c r="BF16" i="14"/>
  <c r="BD16" i="14"/>
  <c r="AQ16" i="14" s="1"/>
  <c r="BF20" i="14"/>
  <c r="BD20" i="14"/>
  <c r="AQ20" i="14" s="1"/>
  <c r="BD24" i="14"/>
  <c r="AQ24" i="14" s="1"/>
  <c r="BF24" i="14"/>
  <c r="BF28" i="14"/>
  <c r="BD28" i="14"/>
  <c r="AQ28" i="14" s="1"/>
  <c r="BD32" i="14"/>
  <c r="AQ32" i="14" s="1"/>
  <c r="BF32" i="14"/>
  <c r="AR32" i="14" s="1"/>
  <c r="BF36" i="14"/>
  <c r="BD36" i="14"/>
  <c r="AQ36" i="14" s="1"/>
  <c r="BD17" i="14"/>
  <c r="AQ17" i="14" s="1"/>
  <c r="BF17" i="14"/>
  <c r="BD21" i="14"/>
  <c r="AQ21" i="14" s="1"/>
  <c r="BF21" i="14"/>
  <c r="BD25" i="14"/>
  <c r="AQ25" i="14" s="1"/>
  <c r="BF25" i="14"/>
  <c r="BD29" i="14"/>
  <c r="AQ29" i="14" s="1"/>
  <c r="BF29" i="14"/>
  <c r="AR29" i="14" s="1"/>
  <c r="BD33" i="14"/>
  <c r="AQ33" i="14" s="1"/>
  <c r="BF33" i="14"/>
  <c r="BF18" i="14"/>
  <c r="BD18" i="14"/>
  <c r="AQ18" i="14" s="1"/>
  <c r="BF22" i="14"/>
  <c r="BD22" i="14"/>
  <c r="AQ22" i="14" s="1"/>
  <c r="BF26" i="14"/>
  <c r="BD26" i="14"/>
  <c r="AQ26" i="14" s="1"/>
  <c r="BF30" i="14"/>
  <c r="BD30" i="14"/>
  <c r="AQ30" i="14" s="1"/>
  <c r="BD34" i="14"/>
  <c r="AQ34" i="14" s="1"/>
  <c r="BF34" i="14"/>
  <c r="BF11" i="14"/>
  <c r="BD11" i="14"/>
  <c r="AQ11" i="14" s="1"/>
  <c r="BF12" i="14"/>
  <c r="AR12" i="14" s="1"/>
  <c r="BD12" i="14"/>
  <c r="AQ12" i="14" s="1"/>
  <c r="BF9" i="14"/>
  <c r="BD9" i="14"/>
  <c r="AQ9" i="14" s="1"/>
  <c r="BF13" i="14"/>
  <c r="BD13" i="14"/>
  <c r="AQ13" i="14" s="1"/>
  <c r="BF10" i="14"/>
  <c r="BD10" i="14"/>
  <c r="AQ10" i="14" s="1"/>
  <c r="BD14" i="14"/>
  <c r="AQ14" i="14" s="1"/>
  <c r="BF14" i="14"/>
  <c r="BD7" i="14"/>
  <c r="AQ7" i="14" s="1"/>
  <c r="BF7" i="14"/>
  <c r="BF4" i="14"/>
  <c r="AR4" i="14" s="1"/>
  <c r="BD4" i="14"/>
  <c r="AQ4" i="14" s="1"/>
  <c r="BD5" i="14"/>
  <c r="AQ5" i="14" s="1"/>
  <c r="BF5" i="14"/>
  <c r="BF6" i="14"/>
  <c r="BD6" i="14"/>
  <c r="AQ6" i="14" s="1"/>
  <c r="AP17" i="13"/>
  <c r="AR30" i="14"/>
  <c r="BD10" i="13"/>
  <c r="BH10" i="13" s="1"/>
  <c r="AR27" i="14"/>
  <c r="AR28" i="14"/>
  <c r="AR37" i="14"/>
  <c r="BD11" i="13"/>
  <c r="BH11" i="13" s="1"/>
  <c r="BD14" i="13"/>
  <c r="BH14" i="13" s="1"/>
  <c r="BD16" i="13"/>
  <c r="BH16" i="13" s="1"/>
  <c r="G5" i="13"/>
  <c r="L10" i="13"/>
  <c r="L6" i="13"/>
  <c r="L17" i="13"/>
  <c r="M17" i="13" s="1"/>
  <c r="L15" i="13"/>
  <c r="L4" i="13"/>
  <c r="BD12" i="13"/>
  <c r="BH12" i="13" s="1"/>
  <c r="BD18" i="13"/>
  <c r="BD6" i="13"/>
  <c r="BH6" i="13" s="1"/>
  <c r="BD19" i="13"/>
  <c r="BH19" i="13" s="1"/>
  <c r="L12" i="13"/>
  <c r="G16" i="13"/>
  <c r="G7" i="13"/>
  <c r="BD7" i="13"/>
  <c r="BH7" i="13" s="1"/>
  <c r="BD15" i="13"/>
  <c r="L5" i="13"/>
  <c r="L18" i="13"/>
  <c r="G17" i="13"/>
  <c r="L16" i="13"/>
  <c r="G4" i="13"/>
  <c r="L7" i="13"/>
  <c r="O29" i="13"/>
  <c r="AO29" i="13" s="1"/>
  <c r="BD4" i="13"/>
  <c r="BD8" i="13"/>
  <c r="BD5" i="13"/>
  <c r="BD9" i="13"/>
  <c r="BH9" i="13" s="1"/>
  <c r="BD13" i="13"/>
  <c r="AP5" i="13"/>
  <c r="AP11" i="13"/>
  <c r="G12" i="13"/>
  <c r="G10" i="13"/>
  <c r="G14" i="13"/>
  <c r="L14" i="13"/>
  <c r="L8" i="13"/>
  <c r="G8" i="13"/>
  <c r="AP18" i="13"/>
  <c r="G18" i="13"/>
  <c r="G6" i="13"/>
  <c r="J27" i="13"/>
  <c r="L19" i="13"/>
  <c r="G19" i="13"/>
  <c r="H27" i="13"/>
  <c r="I27" i="13"/>
  <c r="G15" i="13"/>
  <c r="G9" i="13"/>
  <c r="E27" i="13"/>
  <c r="F27" i="13"/>
  <c r="L9" i="13"/>
  <c r="AR20" i="14"/>
  <c r="G4" i="14"/>
  <c r="L4" i="14"/>
  <c r="E43" i="14"/>
  <c r="H43" i="14"/>
  <c r="I43" i="14"/>
  <c r="M22" i="13"/>
  <c r="M24" i="13"/>
  <c r="AP9" i="13"/>
  <c r="AP14" i="13"/>
  <c r="AP7" i="13"/>
  <c r="AP21" i="13"/>
  <c r="AP23" i="13"/>
  <c r="AP16" i="13"/>
  <c r="G11" i="13"/>
  <c r="L11" i="13"/>
  <c r="AP12" i="13"/>
  <c r="AP10" i="13"/>
  <c r="F43" i="14"/>
  <c r="J43" i="14"/>
  <c r="AO43" i="14"/>
  <c r="AQ9" i="13" l="1"/>
  <c r="AR8" i="14"/>
  <c r="AR14" i="14"/>
  <c r="AQ5" i="13"/>
  <c r="AR34" i="14"/>
  <c r="BH18" i="13"/>
  <c r="AQ13" i="13"/>
  <c r="AQ15" i="13"/>
  <c r="M12" i="13"/>
  <c r="AQ16" i="13"/>
  <c r="M18" i="13"/>
  <c r="AR5" i="14"/>
  <c r="AR19" i="14"/>
  <c r="AQ12" i="13"/>
  <c r="AR35" i="14"/>
  <c r="AR7" i="14"/>
  <c r="AQ17" i="13"/>
  <c r="AQ8" i="13"/>
  <c r="M4" i="13"/>
  <c r="AQ6" i="13"/>
  <c r="M15" i="13"/>
  <c r="M6" i="13"/>
  <c r="AQ10" i="13"/>
  <c r="AR25" i="14"/>
  <c r="AR10" i="14"/>
  <c r="AR9" i="14"/>
  <c r="AR33" i="14"/>
  <c r="BH8" i="13"/>
  <c r="AR10" i="13" s="1"/>
  <c r="BH15" i="13"/>
  <c r="AR15" i="13" s="1"/>
  <c r="AQ11" i="13"/>
  <c r="AR17" i="14"/>
  <c r="AR21" i="14"/>
  <c r="AR38" i="14"/>
  <c r="AR39" i="14"/>
  <c r="AR40" i="14"/>
  <c r="AR13" i="14"/>
  <c r="AR36" i="14"/>
  <c r="AR16" i="14"/>
  <c r="AR11" i="14"/>
  <c r="AQ14" i="13"/>
  <c r="M10" i="13"/>
  <c r="AQ18" i="13"/>
  <c r="AQ7" i="13"/>
  <c r="AR19" i="13"/>
  <c r="M16" i="13"/>
  <c r="AR7" i="13"/>
  <c r="AQ19" i="13"/>
  <c r="BH13" i="13"/>
  <c r="AR17" i="13" s="1"/>
  <c r="M5" i="13"/>
  <c r="BH5" i="13"/>
  <c r="AR5" i="13" s="1"/>
  <c r="AQ4" i="13"/>
  <c r="M7" i="13"/>
  <c r="AR6" i="13"/>
  <c r="BH4" i="13"/>
  <c r="M14" i="13"/>
  <c r="M8" i="13"/>
  <c r="M19" i="13"/>
  <c r="G27" i="13"/>
  <c r="M9" i="13"/>
  <c r="AR24" i="14"/>
  <c r="AR22" i="14"/>
  <c r="AR18" i="14"/>
  <c r="AR26" i="14"/>
  <c r="AR6" i="14"/>
  <c r="AR23" i="14"/>
  <c r="M4" i="14"/>
  <c r="L43" i="14"/>
  <c r="M43" i="14" s="1"/>
  <c r="G43" i="14"/>
  <c r="L27" i="13"/>
  <c r="M11" i="13"/>
  <c r="AR13" i="13" l="1"/>
  <c r="AR12" i="13"/>
  <c r="AR8" i="13"/>
  <c r="AR14" i="13"/>
  <c r="AR11" i="13"/>
  <c r="AR16" i="13"/>
  <c r="AR9" i="13"/>
  <c r="AR4" i="13"/>
  <c r="AR18" i="13"/>
  <c r="M27" i="13"/>
</calcChain>
</file>

<file path=xl/sharedStrings.xml><?xml version="1.0" encoding="utf-8"?>
<sst xmlns="http://schemas.openxmlformats.org/spreadsheetml/2006/main" count="734" uniqueCount="145">
  <si>
    <t>Player</t>
  </si>
  <si>
    <t>P</t>
  </si>
  <si>
    <t>W</t>
  </si>
  <si>
    <t>L</t>
  </si>
  <si>
    <t>F</t>
  </si>
  <si>
    <t>A</t>
  </si>
  <si>
    <t>Tons</t>
  </si>
  <si>
    <t>180's</t>
  </si>
  <si>
    <t>Tons Per Leg</t>
  </si>
  <si>
    <t>Linda Bellingham</t>
  </si>
  <si>
    <t>Julie Frampton</t>
  </si>
  <si>
    <t>Sally Old</t>
  </si>
  <si>
    <t>Julie Boggust</t>
  </si>
  <si>
    <t>Suzy Trickett</t>
  </si>
  <si>
    <t>Trina Perry</t>
  </si>
  <si>
    <t>B 2-3</t>
  </si>
  <si>
    <t>B 3-2</t>
  </si>
  <si>
    <t>B 3-0</t>
  </si>
  <si>
    <t>A 3-0</t>
  </si>
  <si>
    <t>B 1-3</t>
  </si>
  <si>
    <t>Matt Woodhouse</t>
  </si>
  <si>
    <t>John Clark</t>
  </si>
  <si>
    <t>John Bothamley</t>
  </si>
  <si>
    <t>B 3-1</t>
  </si>
  <si>
    <t>Mark Porter</t>
  </si>
  <si>
    <t>Rob Martin</t>
  </si>
  <si>
    <t>Dale Masterman</t>
  </si>
  <si>
    <t>A 4-3</t>
  </si>
  <si>
    <t>Scott Mitchell</t>
  </si>
  <si>
    <t>A 4-1</t>
  </si>
  <si>
    <t>A 4-2</t>
  </si>
  <si>
    <t>Richie Gomm</t>
  </si>
  <si>
    <t>A 4-0</t>
  </si>
  <si>
    <t>Robby Morris</t>
  </si>
  <si>
    <t>A 1-4</t>
  </si>
  <si>
    <t>Steve Penney</t>
  </si>
  <si>
    <t>A 2-4</t>
  </si>
  <si>
    <t>Nigel Lamb</t>
  </si>
  <si>
    <t>Mark Grimes</t>
  </si>
  <si>
    <t>Thomas Chant</t>
  </si>
  <si>
    <t>A 3-4</t>
  </si>
  <si>
    <t>Totals</t>
  </si>
  <si>
    <t>B 0-3</t>
  </si>
  <si>
    <t>A 3-1</t>
  </si>
  <si>
    <t>A 2-3</t>
  </si>
  <si>
    <t>A 0-3</t>
  </si>
  <si>
    <t>Peri Yarrow</t>
  </si>
  <si>
    <t>Alan Ayres</t>
  </si>
  <si>
    <t>Ryan Gowans</t>
  </si>
  <si>
    <t>Terry Gowans</t>
  </si>
  <si>
    <t>Sean McMurray</t>
  </si>
  <si>
    <t>Legs</t>
  </si>
  <si>
    <t>Avg</t>
  </si>
  <si>
    <t>Actual Avg</t>
  </si>
  <si>
    <t>Bonus Avg</t>
  </si>
  <si>
    <t>Team Avg</t>
  </si>
  <si>
    <t>Lee Edwardson</t>
  </si>
  <si>
    <t>A 0-0</t>
  </si>
  <si>
    <t>A Avg</t>
  </si>
  <si>
    <t>B Avg</t>
  </si>
  <si>
    <t>Matt Yarrow</t>
  </si>
  <si>
    <t>Score</t>
  </si>
  <si>
    <t>Daniel Perry</t>
  </si>
  <si>
    <t>Katie Mitchell</t>
  </si>
  <si>
    <t>Abi Northover</t>
  </si>
  <si>
    <t>Gwent (H)</t>
  </si>
  <si>
    <t>County Durham (A)</t>
  </si>
  <si>
    <t>Dan Walker</t>
  </si>
  <si>
    <t>Cathryn Campbell</t>
  </si>
  <si>
    <t>A 1-3</t>
  </si>
  <si>
    <t>A 3-2</t>
  </si>
  <si>
    <t>A 0-4</t>
  </si>
  <si>
    <t>James Lane</t>
  </si>
  <si>
    <t>Graham Inniss</t>
  </si>
  <si>
    <t>Cornwall (H)</t>
  </si>
  <si>
    <t>London (A)</t>
  </si>
  <si>
    <t>Tommy Morris</t>
  </si>
  <si>
    <t>Carol Llewellyn</t>
  </si>
  <si>
    <t>Sam Kirton</t>
  </si>
  <si>
    <t>Form</t>
  </si>
  <si>
    <t>Last 5</t>
  </si>
  <si>
    <t>O</t>
  </si>
  <si>
    <t>Results</t>
  </si>
  <si>
    <t>POOO</t>
  </si>
  <si>
    <t>2015-16 Form</t>
  </si>
  <si>
    <t>2 Yr Form</t>
  </si>
  <si>
    <t>This Season</t>
  </si>
  <si>
    <t>Averages</t>
  </si>
  <si>
    <t>PPPPPOPPP</t>
  </si>
  <si>
    <t>PPPPOPPOO</t>
  </si>
  <si>
    <t>PPPPOPPP</t>
  </si>
  <si>
    <t>OOPPOOOPP</t>
  </si>
  <si>
    <t>OPPPPPPPP</t>
  </si>
  <si>
    <t>PPPPPOPOO</t>
  </si>
  <si>
    <t>POOPPOOOP</t>
  </si>
  <si>
    <t>PPOPPPOPP</t>
  </si>
  <si>
    <t>PPOO</t>
  </si>
  <si>
    <t>PPPOPOPOO</t>
  </si>
  <si>
    <t>PPPPPOOOO</t>
  </si>
  <si>
    <t>OOO</t>
  </si>
  <si>
    <t>PPPPPOO</t>
  </si>
  <si>
    <t>PPPPPPPOP</t>
  </si>
  <si>
    <t>OPOOPPOPO</t>
  </si>
  <si>
    <t>OOPOPPPPP</t>
  </si>
  <si>
    <t>OOPOPPOP</t>
  </si>
  <si>
    <t>OPOOOPOPP</t>
  </si>
  <si>
    <t>POPOPPOPP</t>
  </si>
  <si>
    <t>OPPOOPOOP</t>
  </si>
  <si>
    <t>PPOPOPPOP</t>
  </si>
  <si>
    <t>PPOOOPOOP</t>
  </si>
  <si>
    <t>PPPPOPOOP</t>
  </si>
  <si>
    <t>OOOOPOOOOP</t>
  </si>
  <si>
    <t>OPOOOO</t>
  </si>
  <si>
    <t>OOOOPOOP</t>
  </si>
  <si>
    <t>OOOOPPPPP</t>
  </si>
  <si>
    <t>OOPOPOOPO</t>
  </si>
  <si>
    <t>POPOOPOPO</t>
  </si>
  <si>
    <t>OOOOPOPPO</t>
  </si>
  <si>
    <t>OOPOOPOOP</t>
  </si>
  <si>
    <t>OOOOPOPO</t>
  </si>
  <si>
    <t>OOOOOOO</t>
  </si>
  <si>
    <t>Carl Beattie</t>
  </si>
  <si>
    <t>Phil Weeks</t>
  </si>
  <si>
    <t>Scott Hudson</t>
  </si>
  <si>
    <t>Richard Wright</t>
  </si>
  <si>
    <t>Declan Harris</t>
  </si>
  <si>
    <t>Kelly Stroud</t>
  </si>
  <si>
    <t>Rank</t>
  </si>
  <si>
    <t>Richard Perry</t>
  </si>
  <si>
    <t>Danny Pearce</t>
  </si>
  <si>
    <t>Tony Dunning</t>
  </si>
  <si>
    <t>Ryan Mabey</t>
  </si>
  <si>
    <t>Eddie White</t>
  </si>
  <si>
    <t>Sam Ward</t>
  </si>
  <si>
    <t>Essex (H)</t>
  </si>
  <si>
    <t>Nottinghamshire (A)</t>
  </si>
  <si>
    <t>Northamptonshire (A)</t>
  </si>
  <si>
    <t>Surrey (H)</t>
  </si>
  <si>
    <t>Oxfordshire (A)</t>
  </si>
  <si>
    <t>Dan Adams</t>
  </si>
  <si>
    <t>Henry Cooper</t>
  </si>
  <si>
    <t>0-3</t>
  </si>
  <si>
    <t>Claire Mabey</t>
  </si>
  <si>
    <t>Lorraine Woodrow</t>
  </si>
  <si>
    <t>Linda Del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</si>
</sst>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</borders>
  <cellStyleXfs count="1">
    <xf numFmtId="0" fontId="0" fillId="0" borderId="0"/>
  </cellStyleXfs>
  <cellXfs count="141">
    <xf numFmtId="0" fontId="0" fillId="0" borderId="0" xfId="0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0" applyFont="1"/>
    <xf numFmtId="0" fontId="0" fillId="0" borderId="34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left"/>
    </xf>
    <xf numFmtId="0" fontId="0" fillId="0" borderId="25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3" fillId="0" borderId="41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2" fontId="3" fillId="0" borderId="44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2" fontId="3" fillId="0" borderId="4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2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</cellXfs>
  <cellStyles count="1">
    <cellStyle name="Normal" xfId="0" builtinId="0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3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7"/>
  <sheetViews>
    <sheetView showGridLines="0" zoomScaleNormal="100" workbookViewId="0">
      <pane xSplit="13" ySplit="3" topLeftCell="AM19" activePane="bottomRight" state="frozen"/>
      <selection pane="topRight" activeCell="Q1" sqref="Q1"/>
      <selection pane="bottomLeft" activeCell="A4" sqref="A4"/>
      <selection pane="bottomRight" activeCell="E34" sqref="E34"/>
    </sheetView>
  </sheetViews>
  <sheetFormatPr defaultColWidth="0" defaultRowHeight="15" x14ac:dyDescent="0.25"/>
  <cols>
    <col min="1" max="1" width="1.85546875" customWidth="1"/>
    <col min="2" max="2" width="6.7109375" customWidth="1"/>
    <col min="3" max="3" width="1.5703125" customWidth="1"/>
    <col min="4" max="4" width="18.85546875" style="5" customWidth="1"/>
    <col min="5" max="7" width="7.7109375" style="5" customWidth="1"/>
    <col min="8" max="8" width="8.7109375" style="5" customWidth="1"/>
    <col min="9" max="12" width="7.7109375" style="5" customWidth="1"/>
    <col min="13" max="13" width="12.7109375" style="5" customWidth="1"/>
    <col min="14" max="15" width="12" style="5" customWidth="1"/>
    <col min="16" max="16" width="12" style="9" customWidth="1"/>
    <col min="17" max="18" width="12" style="5" customWidth="1"/>
    <col min="19" max="19" width="12" style="9" customWidth="1"/>
    <col min="20" max="20" width="12" style="5" customWidth="1" collapsed="1"/>
    <col min="21" max="21" width="12" style="5" customWidth="1"/>
    <col min="22" max="22" width="12" style="9" customWidth="1"/>
    <col min="23" max="24" width="12" style="5" customWidth="1"/>
    <col min="25" max="25" width="12" style="9" customWidth="1"/>
    <col min="26" max="40" width="12" style="5" customWidth="1"/>
    <col min="41" max="42" width="11.28515625" style="5" customWidth="1"/>
    <col min="43" max="43" width="15.7109375" style="5" customWidth="1"/>
    <col min="44" max="44" width="11.7109375" style="5" customWidth="1"/>
    <col min="45" max="45" width="9.140625" customWidth="1"/>
    <col min="46" max="54" width="9.140625" style="5" hidden="1" customWidth="1"/>
    <col min="55" max="55" width="9.140625" hidden="1" customWidth="1"/>
    <col min="56" max="56" width="13.5703125" hidden="1" customWidth="1"/>
    <col min="57" max="57" width="12.7109375" hidden="1" customWidth="1"/>
    <col min="58" max="58" width="9.140625" hidden="1" customWidth="1"/>
    <col min="59" max="59" width="13.5703125" hidden="1" customWidth="1"/>
    <col min="60" max="60" width="12.7109375" hidden="1" customWidth="1"/>
    <col min="61" max="16384" width="9.140625" hidden="1"/>
  </cols>
  <sheetData>
    <row r="1" spans="2:58" ht="15.75" thickBot="1" x14ac:dyDescent="0.3"/>
    <row r="2" spans="2:58" ht="16.5" thickTop="1" thickBot="1" x14ac:dyDescent="0.3">
      <c r="N2" s="130" t="s">
        <v>65</v>
      </c>
      <c r="O2" s="131"/>
      <c r="P2" s="132"/>
      <c r="Q2" s="130" t="s">
        <v>66</v>
      </c>
      <c r="R2" s="131"/>
      <c r="S2" s="132"/>
      <c r="T2" s="130" t="s">
        <v>74</v>
      </c>
      <c r="U2" s="131"/>
      <c r="V2" s="132"/>
      <c r="W2" s="130" t="s">
        <v>75</v>
      </c>
      <c r="X2" s="131"/>
      <c r="Y2" s="132"/>
      <c r="Z2" s="130" t="s">
        <v>135</v>
      </c>
      <c r="AA2" s="131"/>
      <c r="AB2" s="132"/>
      <c r="AC2" s="130" t="s">
        <v>134</v>
      </c>
      <c r="AD2" s="131"/>
      <c r="AE2" s="132"/>
      <c r="AF2" s="130" t="s">
        <v>137</v>
      </c>
      <c r="AG2" s="131"/>
      <c r="AH2" s="132"/>
      <c r="AI2" s="130" t="s">
        <v>138</v>
      </c>
      <c r="AJ2" s="131"/>
      <c r="AK2" s="132"/>
      <c r="AL2" s="130" t="s">
        <v>136</v>
      </c>
      <c r="AM2" s="131"/>
      <c r="AN2" s="132"/>
      <c r="AO2" s="130" t="s">
        <v>87</v>
      </c>
      <c r="AP2" s="132"/>
      <c r="AQ2" s="130" t="s">
        <v>79</v>
      </c>
      <c r="AR2" s="132"/>
      <c r="AT2" s="5" t="s">
        <v>79</v>
      </c>
    </row>
    <row r="3" spans="2:58" ht="16.5" thickTop="1" thickBot="1" x14ac:dyDescent="0.3">
      <c r="B3" s="63" t="s">
        <v>127</v>
      </c>
      <c r="D3" s="38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51</v>
      </c>
      <c r="M3" s="46" t="s">
        <v>8</v>
      </c>
      <c r="N3" s="38" t="s">
        <v>61</v>
      </c>
      <c r="O3" s="36" t="s">
        <v>52</v>
      </c>
      <c r="P3" s="14" t="s">
        <v>6</v>
      </c>
      <c r="Q3" s="38" t="s">
        <v>61</v>
      </c>
      <c r="R3" s="36" t="s">
        <v>52</v>
      </c>
      <c r="S3" s="14" t="s">
        <v>6</v>
      </c>
      <c r="T3" s="38" t="s">
        <v>61</v>
      </c>
      <c r="U3" s="36" t="s">
        <v>52</v>
      </c>
      <c r="V3" s="37" t="s">
        <v>6</v>
      </c>
      <c r="W3" s="38" t="s">
        <v>61</v>
      </c>
      <c r="X3" s="36" t="s">
        <v>52</v>
      </c>
      <c r="Y3" s="14" t="s">
        <v>6</v>
      </c>
      <c r="Z3" s="38" t="s">
        <v>61</v>
      </c>
      <c r="AA3" s="36" t="s">
        <v>52</v>
      </c>
      <c r="AB3" s="37" t="s">
        <v>6</v>
      </c>
      <c r="AC3" s="38" t="s">
        <v>61</v>
      </c>
      <c r="AD3" s="36" t="s">
        <v>52</v>
      </c>
      <c r="AE3" s="37" t="s">
        <v>6</v>
      </c>
      <c r="AF3" s="38" t="s">
        <v>61</v>
      </c>
      <c r="AG3" s="36" t="s">
        <v>52</v>
      </c>
      <c r="AH3" s="37" t="s">
        <v>6</v>
      </c>
      <c r="AI3" s="54" t="s">
        <v>61</v>
      </c>
      <c r="AJ3" s="36" t="s">
        <v>52</v>
      </c>
      <c r="AK3" s="37" t="s">
        <v>6</v>
      </c>
      <c r="AL3" s="38" t="s">
        <v>61</v>
      </c>
      <c r="AM3" s="36" t="s">
        <v>52</v>
      </c>
      <c r="AN3" s="37" t="s">
        <v>6</v>
      </c>
      <c r="AO3" s="53" t="s">
        <v>53</v>
      </c>
      <c r="AP3" s="37" t="s">
        <v>54</v>
      </c>
      <c r="AQ3" s="84" t="s">
        <v>86</v>
      </c>
      <c r="AR3" s="85" t="s">
        <v>80</v>
      </c>
      <c r="AT3" s="5">
        <v>1</v>
      </c>
      <c r="AU3" s="5">
        <v>2</v>
      </c>
      <c r="AV3" s="5">
        <v>3</v>
      </c>
      <c r="AW3" s="5">
        <v>4</v>
      </c>
      <c r="AX3" s="5">
        <v>5</v>
      </c>
      <c r="AY3" s="5">
        <v>6</v>
      </c>
      <c r="AZ3" s="5">
        <v>7</v>
      </c>
      <c r="BA3" s="5">
        <v>8</v>
      </c>
      <c r="BB3" s="5">
        <v>9</v>
      </c>
      <c r="BD3" t="s">
        <v>82</v>
      </c>
      <c r="BE3" s="83" t="s">
        <v>84</v>
      </c>
      <c r="BF3" t="s">
        <v>85</v>
      </c>
    </row>
    <row r="4" spans="2:58" ht="15.75" thickTop="1" x14ac:dyDescent="0.25">
      <c r="B4" s="62">
        <v>1</v>
      </c>
      <c r="D4" s="49" t="s">
        <v>28</v>
      </c>
      <c r="E4" s="57">
        <f t="shared" ref="E4:E40" si="0">COUNT(O4,R4,U4,X4,AA4,AD4,AM4,AG4,AJ4)</f>
        <v>9</v>
      </c>
      <c r="F4" s="100">
        <f t="shared" ref="F4:F40" si="1">SUM(IF(AND((LEFT(N4,1)="A"),(MID(N4,3,1)="4")),1,0)+IF(AND((LEFT(Q4,1)="A"),(MID(Q4,3,1)="4")),1,0)+IF(AND((LEFT(T4,1)="A"),(MID(T4,3,1)="4")),1,0)+IF(AND((LEFT(W4,1)="A"),(MID(W4,3,1)="4")),1,0)+IF(AND((LEFT(Z4,1)="A"),(MID(Z4,3,1)="4")),1,0)+IF(AND((LEFT(AC4,1)="A"),(MID(AC4,3,1)="4")),1,0)+IF(AND((LEFT(AL4,1)="A"),(MID(AL4,3,1)="4")),1,0)+IF(AND((LEFT(AF4,1)="A"),(MID(AF4,3,1)="4")),1,0)+IF(AND((LEFT(AI4,1)="A"),(MID(AI4,3,1)="4")),1,0)+IF(AND((LEFT(N4,1)="B"),(MID(N4,3,1)="3")),1,0)+IF(AND((LEFT(Q4,1)="B"),(MID(Q4,3,1)="3")),1,0)+IF(AND((LEFT(T4,1)="B"),(MID(T4,3,1)="3")),1,0)+IF(AND((LEFT(W4,1)="B"),(MID(W4,3,1)="3")),1,0)+IF(AND((LEFT(Z4,1)="B"),(MID(Z4,3,1)="3")),1,0)+IF(AND((LEFT(AC4,1)="B"),(MID(AC4,3,1)="3")),1,0)+IF(AND((LEFT(AL4,1)="B"),(MID(AL4,3,1)="3")),1,0)+IF(AND((LEFT(AF4,1)="B"),(MID(AF4,3,1)="3")),1,0)+IF(AND((LEFT(AI4,1)="B"),(MID(AI4,3,1)="3"))*1,0))</f>
        <v>9</v>
      </c>
      <c r="G4" s="100">
        <f t="shared" ref="G4:G40" si="2">E4-F4</f>
        <v>0</v>
      </c>
      <c r="H4" s="100">
        <f t="shared" ref="H4:H40" si="3">SUM(MID(N4,3,1))+(MID(Q4,3,1)+(MID(T4,3,1)+(MID(W4,3,1)+(MID(Z4,3,1)+(MID(AC4,3,1)+(MID(AL4,3,1))+(MID(AF4,3,1))+(MID(AI4,3,1)))))))</f>
        <v>36</v>
      </c>
      <c r="I4" s="100">
        <f t="shared" ref="I4:I40" si="4">SUM(MID(N4,5,1))+(MID(Q4,5,1)+(MID(T4,5,1)+(MID(W4,5,1)+(MID(Z4,5,1)+(MID(AC4,5,1)+(MID(AL4,5,1))+(MID(AF4,5,1))+(MID(AI4,5,1)))))))</f>
        <v>13</v>
      </c>
      <c r="J4" s="101">
        <f t="shared" ref="J4:J40" si="5">SUM(P4,S4,V4,Y4,AB4,AE4,AN4,AH4,AK4)</f>
        <v>153.06000000000003</v>
      </c>
      <c r="K4" s="100">
        <v>6</v>
      </c>
      <c r="L4" s="100">
        <f t="shared" ref="L4:L40" si="6">H4+I4</f>
        <v>49</v>
      </c>
      <c r="M4" s="102">
        <f t="shared" ref="M4:M40" si="7">IF(ISERROR((J4)/L4),0,(J4)/L4)</f>
        <v>3.1236734693877559</v>
      </c>
      <c r="N4" s="112" t="s">
        <v>32</v>
      </c>
      <c r="O4" s="113">
        <v>31.81</v>
      </c>
      <c r="P4" s="107">
        <v>13.81</v>
      </c>
      <c r="Q4" s="112" t="s">
        <v>32</v>
      </c>
      <c r="R4" s="113">
        <v>29.47</v>
      </c>
      <c r="S4" s="107">
        <v>13</v>
      </c>
      <c r="T4" s="112" t="s">
        <v>30</v>
      </c>
      <c r="U4" s="113">
        <v>28.25</v>
      </c>
      <c r="V4" s="107">
        <v>17.350000000000001</v>
      </c>
      <c r="W4" s="112" t="s">
        <v>29</v>
      </c>
      <c r="X4" s="113">
        <v>32.119999999999997</v>
      </c>
      <c r="Y4" s="107">
        <v>18.8</v>
      </c>
      <c r="Z4" s="112" t="s">
        <v>27</v>
      </c>
      <c r="AA4" s="113">
        <v>29.13</v>
      </c>
      <c r="AB4" s="107">
        <v>20.420000000000002</v>
      </c>
      <c r="AC4" s="112" t="s">
        <v>30</v>
      </c>
      <c r="AD4" s="113">
        <v>30.13</v>
      </c>
      <c r="AE4" s="107">
        <v>22.85</v>
      </c>
      <c r="AF4" s="112" t="s">
        <v>29</v>
      </c>
      <c r="AG4" s="113">
        <v>31.41</v>
      </c>
      <c r="AH4" s="107">
        <v>16.579999999999998</v>
      </c>
      <c r="AI4" s="112" t="s">
        <v>27</v>
      </c>
      <c r="AJ4" s="113">
        <v>27.01</v>
      </c>
      <c r="AK4" s="107">
        <v>13.85</v>
      </c>
      <c r="AL4" s="112" t="s">
        <v>29</v>
      </c>
      <c r="AM4" s="113">
        <v>29.35</v>
      </c>
      <c r="AN4" s="107">
        <v>16.399999999999999</v>
      </c>
      <c r="AO4" s="106">
        <f t="shared" ref="AO4:AO40" si="8">IF(ISERROR(AVERAGE(O4,R4,U4,X4,AA4,AD4,AM4,AG4,AJ4)),0,(AVERAGE(O4,R4,U4,X4,AA4,AD4,AM4,AG4,AJ4)))</f>
        <v>29.853333333333335</v>
      </c>
      <c r="AP4" s="107">
        <f t="shared" ref="AP4:AP40" si="9">AO4+F4</f>
        <v>38.853333333333339</v>
      </c>
      <c r="AQ4" s="110" t="str">
        <f t="shared" ref="AQ4:AQ40" si="10">BD4</f>
        <v>PPPPPPPPP</v>
      </c>
      <c r="AR4" s="114" t="str">
        <f t="shared" ref="AR4:AR40" si="11">LEFT(BF4,5)</f>
        <v>PPPPP</v>
      </c>
      <c r="AT4" s="7" t="str">
        <f t="shared" ref="AT4:AT40" si="12">IF(N4="A 0-0","",IF(SUM(IF(AND((LEFT(N4,1)="A"),(MID(N4,3,1)="4")),1,0)+IF(AND((LEFT(N4,1)="B"),(MID(N4,3,1)="3")),1,0))=1,"P","O"))</f>
        <v>P</v>
      </c>
      <c r="AU4" s="7" t="str">
        <f t="shared" ref="AU4:AU40" si="13">IF(Q4="A 0-0","",IF(SUM(IF(AND((LEFT(Q4,1)="A"),(MID(Q4,3,1)="4")),1,0)+IF(AND((LEFT(Q4,1)="B"),(MID(Q4,3,1)="3")),1,0))=1,"P","O"))</f>
        <v>P</v>
      </c>
      <c r="AV4" s="7" t="str">
        <f t="shared" ref="AV4:AV40" si="14">IF(T4="A 0-0","",IF(SUM(IF(AND((LEFT(T4,1)="A"),(MID(T4,3,1)="4")),1,0)+IF(AND((LEFT(T4,1)="B"),(MID(T4,3,1)="3")),1,0))=1,"P","O"))</f>
        <v>P</v>
      </c>
      <c r="AW4" s="7" t="str">
        <f t="shared" ref="AW4:AW40" si="15">IF(W4="A 0-0","",IF(SUM(IF(AND((LEFT(W4,1)="A"),(MID(W4,3,1)="4")),1,0)+IF(AND((LEFT(W4,1)="B"),(MID(W4,3,1)="3")),1,0))=1,"P","O"))</f>
        <v>P</v>
      </c>
      <c r="AX4" s="7" t="str">
        <f t="shared" ref="AX4:AX40" si="16">IF(Z4="A 0-0","",IF(SUM(IF(AND((LEFT(Z4,1)="A"),(MID(Z4,3,1)="4")),1,0)+IF(AND((LEFT(Z4,1)="B"),(MID(Z4,3,1)="3")),1,0))=1,"P","O"))</f>
        <v>P</v>
      </c>
      <c r="AY4" s="7" t="str">
        <f t="shared" ref="AY4:AY40" si="17">IF(AC4="A 0-0","",IF(SUM(IF(AND((LEFT(AC4,1)="A"),(MID(AC4,3,1)="4")),1,0)+IF(AND((LEFT(AC4,1)="B"),(MID(AC4,3,1)="3")),1,0))=1,"P","O"))</f>
        <v>P</v>
      </c>
      <c r="AZ4" s="7" t="str">
        <f t="shared" ref="AZ4:AZ40" si="18">IF(AL4="A 0-0","",IF(SUM(IF(AND((LEFT(AL4,1)="A"),(MID(AL4,3,1)="4")),1,0)+IF(AND((LEFT(AL4,1)="B"),(MID(AL4,3,1)="3")),1,0))=1,"P","O"))</f>
        <v>P</v>
      </c>
      <c r="BA4" s="7" t="str">
        <f t="shared" ref="BA4:BA40" si="19">IF(AF4="A 0-0","",IF(SUM(IF(AND((LEFT(AF4,1)="A"),(MID(AF4,3,1)="4")),1,0)+IF(AND((LEFT(AF4,1)="B"),(MID(AF4,3,1)="3")),1,0))=1,"P","O"))</f>
        <v>P</v>
      </c>
      <c r="BB4" s="7" t="str">
        <f t="shared" ref="BB4:BB40" si="20">IF(AI4="A 0-0","",IF(SUM(IF(AND((LEFT(AI4,1)="A"),(MID(AI4,3,1)="4")),1,0)+IF(AND((LEFT(AI4,1)="B"),(MID(AI4,3,1)="3")),1,0))=1,"P","O"))</f>
        <v>P</v>
      </c>
      <c r="BD4" s="81" t="str">
        <f>CONCATENATE(BB4,BA4,AZ4,AY4,AX4,AW4,AV4,AU4,AT4)</f>
        <v>PPPPPPPPP</v>
      </c>
      <c r="BE4" s="81" t="s">
        <v>100</v>
      </c>
      <c r="BF4" s="81" t="str">
        <f>+CONCATENATE(BB4,BA4,AZ4,AY4,AX4,AW4,AV4,AU4,AT4,BE4)</f>
        <v>PPPPPPPPPPPPPPOO</v>
      </c>
    </row>
    <row r="5" spans="2:58" x14ac:dyDescent="0.25">
      <c r="B5" s="60">
        <v>2</v>
      </c>
      <c r="D5" s="50" t="s">
        <v>38</v>
      </c>
      <c r="E5" s="40">
        <f t="shared" si="0"/>
        <v>9</v>
      </c>
      <c r="F5" s="103">
        <f t="shared" si="1"/>
        <v>7</v>
      </c>
      <c r="G5" s="103">
        <f t="shared" si="2"/>
        <v>2</v>
      </c>
      <c r="H5" s="103">
        <f t="shared" si="3"/>
        <v>29</v>
      </c>
      <c r="I5" s="103">
        <f t="shared" si="4"/>
        <v>23</v>
      </c>
      <c r="J5" s="104">
        <f t="shared" si="5"/>
        <v>136.33000000000001</v>
      </c>
      <c r="K5" s="103">
        <v>7</v>
      </c>
      <c r="L5" s="103">
        <f t="shared" si="6"/>
        <v>52</v>
      </c>
      <c r="M5" s="105">
        <f t="shared" si="7"/>
        <v>2.6217307692307696</v>
      </c>
      <c r="N5" s="115" t="s">
        <v>71</v>
      </c>
      <c r="O5" s="116">
        <v>27.86</v>
      </c>
      <c r="P5" s="109">
        <v>10.87</v>
      </c>
      <c r="Q5" s="115" t="s">
        <v>29</v>
      </c>
      <c r="R5" s="116">
        <v>29.35</v>
      </c>
      <c r="S5" s="109">
        <v>16.010000000000002</v>
      </c>
      <c r="T5" s="115" t="s">
        <v>30</v>
      </c>
      <c r="U5" s="116">
        <v>26.86</v>
      </c>
      <c r="V5" s="109">
        <v>15.44</v>
      </c>
      <c r="W5" s="115" t="s">
        <v>27</v>
      </c>
      <c r="X5" s="116">
        <v>27.88</v>
      </c>
      <c r="Y5" s="109">
        <v>20.46</v>
      </c>
      <c r="Z5" s="115" t="s">
        <v>34</v>
      </c>
      <c r="AA5" s="116">
        <v>24.76</v>
      </c>
      <c r="AB5" s="109">
        <v>9.66</v>
      </c>
      <c r="AC5" s="115" t="s">
        <v>30</v>
      </c>
      <c r="AD5" s="116">
        <v>28.88</v>
      </c>
      <c r="AE5" s="109">
        <v>16.45</v>
      </c>
      <c r="AF5" s="115" t="s">
        <v>30</v>
      </c>
      <c r="AG5" s="116">
        <v>29.71</v>
      </c>
      <c r="AH5" s="109">
        <v>17.96</v>
      </c>
      <c r="AI5" s="115" t="s">
        <v>27</v>
      </c>
      <c r="AJ5" s="116">
        <v>27.54</v>
      </c>
      <c r="AK5" s="109">
        <v>19.25</v>
      </c>
      <c r="AL5" s="115" t="s">
        <v>30</v>
      </c>
      <c r="AM5" s="116">
        <v>29.44</v>
      </c>
      <c r="AN5" s="109">
        <v>10.23</v>
      </c>
      <c r="AO5" s="108">
        <f t="shared" si="8"/>
        <v>28.031111111111109</v>
      </c>
      <c r="AP5" s="109">
        <f t="shared" si="9"/>
        <v>35.031111111111109</v>
      </c>
      <c r="AQ5" s="111" t="str">
        <f t="shared" si="10"/>
        <v>PPPPOPPPO</v>
      </c>
      <c r="AR5" s="117" t="str">
        <f t="shared" si="11"/>
        <v>PPPPO</v>
      </c>
      <c r="AT5" s="7" t="str">
        <f t="shared" si="12"/>
        <v>O</v>
      </c>
      <c r="AU5" s="7" t="str">
        <f t="shared" si="13"/>
        <v>P</v>
      </c>
      <c r="AV5" s="7" t="str">
        <f t="shared" si="14"/>
        <v>P</v>
      </c>
      <c r="AW5" s="7" t="str">
        <f t="shared" si="15"/>
        <v>P</v>
      </c>
      <c r="AX5" s="7" t="str">
        <f t="shared" si="16"/>
        <v>O</v>
      </c>
      <c r="AY5" s="7" t="str">
        <f t="shared" si="17"/>
        <v>P</v>
      </c>
      <c r="AZ5" s="7" t="str">
        <f t="shared" si="18"/>
        <v>P</v>
      </c>
      <c r="BA5" s="7" t="str">
        <f t="shared" si="19"/>
        <v>P</v>
      </c>
      <c r="BB5" s="7" t="str">
        <f t="shared" si="20"/>
        <v>P</v>
      </c>
      <c r="BD5" s="81" t="str">
        <f t="shared" ref="BD5:BD40" si="21">CONCATENATE(BB5,BA5,AZ5,AY5,AX5,AW5,AV5,AU5,AT5)</f>
        <v>PPPPOPPPO</v>
      </c>
      <c r="BE5" s="81" t="s">
        <v>101</v>
      </c>
      <c r="BF5" s="81" t="str">
        <f t="shared" ref="BF5:BF40" si="22">+CONCATENATE(BB5,BA5,AZ5,AY5,AX5,AW5,AV5,AU5,AT5,BE5)</f>
        <v>PPPPOPPPOPPPPPPPOP</v>
      </c>
    </row>
    <row r="6" spans="2:58" x14ac:dyDescent="0.25">
      <c r="B6" s="60">
        <v>3</v>
      </c>
      <c r="D6" s="50" t="s">
        <v>76</v>
      </c>
      <c r="E6" s="40">
        <f t="shared" si="0"/>
        <v>9</v>
      </c>
      <c r="F6" s="103">
        <f t="shared" si="1"/>
        <v>8</v>
      </c>
      <c r="G6" s="103">
        <f t="shared" si="2"/>
        <v>1</v>
      </c>
      <c r="H6" s="103">
        <f t="shared" si="3"/>
        <v>33</v>
      </c>
      <c r="I6" s="103">
        <f t="shared" si="4"/>
        <v>19</v>
      </c>
      <c r="J6" s="104">
        <f t="shared" si="5"/>
        <v>102.38000000000002</v>
      </c>
      <c r="K6" s="103">
        <v>1</v>
      </c>
      <c r="L6" s="103">
        <f t="shared" si="6"/>
        <v>52</v>
      </c>
      <c r="M6" s="105">
        <f t="shared" si="7"/>
        <v>1.9688461538461544</v>
      </c>
      <c r="N6" s="115" t="s">
        <v>30</v>
      </c>
      <c r="O6" s="116">
        <v>25.8</v>
      </c>
      <c r="P6" s="109">
        <v>9.4600000000000009</v>
      </c>
      <c r="Q6" s="115" t="s">
        <v>29</v>
      </c>
      <c r="R6" s="116">
        <v>23.71</v>
      </c>
      <c r="S6" s="109">
        <v>12.25</v>
      </c>
      <c r="T6" s="115" t="s">
        <v>30</v>
      </c>
      <c r="U6" s="116">
        <v>26.45</v>
      </c>
      <c r="V6" s="109">
        <v>10.96</v>
      </c>
      <c r="W6" s="115" t="s">
        <v>32</v>
      </c>
      <c r="X6" s="116">
        <v>28.23</v>
      </c>
      <c r="Y6" s="109">
        <v>9</v>
      </c>
      <c r="Z6" s="115" t="s">
        <v>30</v>
      </c>
      <c r="AA6" s="116">
        <v>26.72</v>
      </c>
      <c r="AB6" s="109">
        <v>18.809999999999999</v>
      </c>
      <c r="AC6" s="115" t="s">
        <v>27</v>
      </c>
      <c r="AD6" s="116">
        <v>25.34</v>
      </c>
      <c r="AE6" s="109">
        <v>12.7</v>
      </c>
      <c r="AF6" s="115" t="s">
        <v>30</v>
      </c>
      <c r="AG6" s="116">
        <v>23.11</v>
      </c>
      <c r="AH6" s="109">
        <v>12.57</v>
      </c>
      <c r="AI6" s="115" t="s">
        <v>34</v>
      </c>
      <c r="AJ6" s="116">
        <v>20.04</v>
      </c>
      <c r="AK6" s="109">
        <v>3.4</v>
      </c>
      <c r="AL6" s="115" t="s">
        <v>27</v>
      </c>
      <c r="AM6" s="116">
        <v>24.72</v>
      </c>
      <c r="AN6" s="109">
        <v>13.23</v>
      </c>
      <c r="AO6" s="108">
        <f t="shared" si="8"/>
        <v>24.902222222222225</v>
      </c>
      <c r="AP6" s="109">
        <f t="shared" si="9"/>
        <v>32.902222222222221</v>
      </c>
      <c r="AQ6" s="111" t="str">
        <f t="shared" si="10"/>
        <v>OPPPPPPPP</v>
      </c>
      <c r="AR6" s="117" t="str">
        <f t="shared" si="11"/>
        <v>OPPPP</v>
      </c>
      <c r="AT6" s="7" t="str">
        <f t="shared" si="12"/>
        <v>P</v>
      </c>
      <c r="AU6" s="7" t="str">
        <f t="shared" si="13"/>
        <v>P</v>
      </c>
      <c r="AV6" s="7" t="str">
        <f t="shared" si="14"/>
        <v>P</v>
      </c>
      <c r="AW6" s="7" t="str">
        <f t="shared" si="15"/>
        <v>P</v>
      </c>
      <c r="AX6" s="7" t="str">
        <f t="shared" si="16"/>
        <v>P</v>
      </c>
      <c r="AY6" s="7" t="str">
        <f t="shared" si="17"/>
        <v>P</v>
      </c>
      <c r="AZ6" s="7" t="str">
        <f t="shared" si="18"/>
        <v>P</v>
      </c>
      <c r="BA6" s="7" t="str">
        <f t="shared" si="19"/>
        <v>P</v>
      </c>
      <c r="BB6" s="7" t="str">
        <f t="shared" si="20"/>
        <v>O</v>
      </c>
      <c r="BD6" s="81" t="str">
        <f t="shared" si="21"/>
        <v>OPPPPPPPP</v>
      </c>
      <c r="BE6" s="81" t="s">
        <v>102</v>
      </c>
      <c r="BF6" s="81" t="str">
        <f t="shared" si="22"/>
        <v>OPPPPPPPPOPOOPPOPO</v>
      </c>
    </row>
    <row r="7" spans="2:58" x14ac:dyDescent="0.25">
      <c r="B7" s="60">
        <v>4</v>
      </c>
      <c r="D7" s="50" t="s">
        <v>25</v>
      </c>
      <c r="E7" s="40">
        <f t="shared" si="0"/>
        <v>9</v>
      </c>
      <c r="F7" s="103">
        <f t="shared" si="1"/>
        <v>5</v>
      </c>
      <c r="G7" s="103">
        <f t="shared" si="2"/>
        <v>4</v>
      </c>
      <c r="H7" s="103">
        <f t="shared" si="3"/>
        <v>30</v>
      </c>
      <c r="I7" s="103">
        <f t="shared" si="4"/>
        <v>30</v>
      </c>
      <c r="J7" s="104">
        <f t="shared" si="5"/>
        <v>131.41</v>
      </c>
      <c r="K7" s="103">
        <v>5</v>
      </c>
      <c r="L7" s="103">
        <f t="shared" si="6"/>
        <v>60</v>
      </c>
      <c r="M7" s="105">
        <f t="shared" si="7"/>
        <v>2.1901666666666668</v>
      </c>
      <c r="N7" s="115" t="s">
        <v>40</v>
      </c>
      <c r="O7" s="116">
        <v>26.21</v>
      </c>
      <c r="P7" s="109">
        <v>13.44</v>
      </c>
      <c r="Q7" s="115" t="s">
        <v>36</v>
      </c>
      <c r="R7" s="116">
        <v>23.35</v>
      </c>
      <c r="S7" s="109">
        <v>8.6</v>
      </c>
      <c r="T7" s="115" t="s">
        <v>27</v>
      </c>
      <c r="U7" s="116">
        <v>31.19</v>
      </c>
      <c r="V7" s="109">
        <v>18.55</v>
      </c>
      <c r="W7" s="115" t="s">
        <v>27</v>
      </c>
      <c r="X7" s="116">
        <v>26.08</v>
      </c>
      <c r="Y7" s="109">
        <v>17.649999999999999</v>
      </c>
      <c r="Z7" s="115" t="s">
        <v>27</v>
      </c>
      <c r="AA7" s="116">
        <v>26.52</v>
      </c>
      <c r="AB7" s="109">
        <v>12.2</v>
      </c>
      <c r="AC7" s="115" t="s">
        <v>36</v>
      </c>
      <c r="AD7" s="116">
        <v>26.9</v>
      </c>
      <c r="AE7" s="109">
        <v>12.61</v>
      </c>
      <c r="AF7" s="115" t="s">
        <v>40</v>
      </c>
      <c r="AG7" s="116">
        <v>28.09</v>
      </c>
      <c r="AH7" s="109">
        <v>14.52</v>
      </c>
      <c r="AI7" s="115" t="s">
        <v>27</v>
      </c>
      <c r="AJ7" s="116">
        <v>25.1</v>
      </c>
      <c r="AK7" s="109">
        <v>16.48</v>
      </c>
      <c r="AL7" s="115" t="s">
        <v>30</v>
      </c>
      <c r="AM7" s="116">
        <v>26.06</v>
      </c>
      <c r="AN7" s="109">
        <v>17.36</v>
      </c>
      <c r="AO7" s="108">
        <f t="shared" si="8"/>
        <v>26.611111111111111</v>
      </c>
      <c r="AP7" s="109">
        <f t="shared" si="9"/>
        <v>31.611111111111111</v>
      </c>
      <c r="AQ7" s="111" t="str">
        <f t="shared" si="10"/>
        <v>POPOPPPOO</v>
      </c>
      <c r="AR7" s="117" t="str">
        <f t="shared" si="11"/>
        <v>POPOP</v>
      </c>
      <c r="AT7" s="7" t="str">
        <f t="shared" si="12"/>
        <v>O</v>
      </c>
      <c r="AU7" s="7" t="str">
        <f t="shared" si="13"/>
        <v>O</v>
      </c>
      <c r="AV7" s="7" t="str">
        <f t="shared" si="14"/>
        <v>P</v>
      </c>
      <c r="AW7" s="7" t="str">
        <f t="shared" si="15"/>
        <v>P</v>
      </c>
      <c r="AX7" s="7" t="str">
        <f t="shared" si="16"/>
        <v>P</v>
      </c>
      <c r="AY7" s="7" t="str">
        <f t="shared" si="17"/>
        <v>O</v>
      </c>
      <c r="AZ7" s="7" t="str">
        <f t="shared" si="18"/>
        <v>P</v>
      </c>
      <c r="BA7" s="7" t="str">
        <f t="shared" si="19"/>
        <v>O</v>
      </c>
      <c r="BB7" s="7" t="str">
        <f t="shared" si="20"/>
        <v>P</v>
      </c>
      <c r="BD7" s="81" t="str">
        <f t="shared" si="21"/>
        <v>POPOPPPOO</v>
      </c>
      <c r="BE7" s="81" t="s">
        <v>103</v>
      </c>
      <c r="BF7" s="81" t="str">
        <f t="shared" si="22"/>
        <v>POPOPPPOOOOPOPPPPP</v>
      </c>
    </row>
    <row r="8" spans="2:58" x14ac:dyDescent="0.25">
      <c r="B8" s="60">
        <v>5</v>
      </c>
      <c r="D8" s="50" t="s">
        <v>124</v>
      </c>
      <c r="E8" s="40">
        <f t="shared" si="0"/>
        <v>9</v>
      </c>
      <c r="F8" s="103">
        <f t="shared" si="1"/>
        <v>6</v>
      </c>
      <c r="G8" s="103">
        <f t="shared" si="2"/>
        <v>3</v>
      </c>
      <c r="H8" s="103">
        <f t="shared" si="3"/>
        <v>30</v>
      </c>
      <c r="I8" s="103">
        <f t="shared" si="4"/>
        <v>20</v>
      </c>
      <c r="J8" s="104">
        <f t="shared" si="5"/>
        <v>120.81</v>
      </c>
      <c r="K8" s="103">
        <v>3</v>
      </c>
      <c r="L8" s="103">
        <f t="shared" si="6"/>
        <v>50</v>
      </c>
      <c r="M8" s="105">
        <f t="shared" si="7"/>
        <v>2.4161999999999999</v>
      </c>
      <c r="N8" s="115" t="s">
        <v>30</v>
      </c>
      <c r="O8" s="116">
        <v>26.62</v>
      </c>
      <c r="P8" s="109">
        <v>15.36</v>
      </c>
      <c r="Q8" s="115" t="s">
        <v>32</v>
      </c>
      <c r="R8" s="116">
        <v>26.37</v>
      </c>
      <c r="S8" s="109">
        <v>9.35</v>
      </c>
      <c r="T8" s="115" t="s">
        <v>71</v>
      </c>
      <c r="U8" s="116">
        <v>22.86</v>
      </c>
      <c r="V8" s="109">
        <v>8.8000000000000007</v>
      </c>
      <c r="W8" s="115" t="s">
        <v>40</v>
      </c>
      <c r="X8" s="116">
        <v>23.62</v>
      </c>
      <c r="Y8" s="109">
        <v>19.53</v>
      </c>
      <c r="Z8" s="115" t="s">
        <v>29</v>
      </c>
      <c r="AA8" s="116">
        <v>25.46</v>
      </c>
      <c r="AB8" s="109">
        <v>10.81</v>
      </c>
      <c r="AC8" s="115" t="s">
        <v>30</v>
      </c>
      <c r="AD8" s="116">
        <v>25.31</v>
      </c>
      <c r="AE8" s="109">
        <v>12.81</v>
      </c>
      <c r="AF8" s="115" t="s">
        <v>29</v>
      </c>
      <c r="AG8" s="116">
        <v>24.96</v>
      </c>
      <c r="AH8" s="109">
        <v>9.24</v>
      </c>
      <c r="AI8" s="115" t="s">
        <v>30</v>
      </c>
      <c r="AJ8" s="116">
        <v>22.88</v>
      </c>
      <c r="AK8" s="109">
        <v>15.8</v>
      </c>
      <c r="AL8" s="115" t="s">
        <v>40</v>
      </c>
      <c r="AM8" s="116">
        <v>25.61</v>
      </c>
      <c r="AN8" s="109">
        <v>19.11</v>
      </c>
      <c r="AO8" s="108">
        <f t="shared" si="8"/>
        <v>24.854444444444447</v>
      </c>
      <c r="AP8" s="109">
        <f t="shared" si="9"/>
        <v>30.854444444444447</v>
      </c>
      <c r="AQ8" s="111" t="str">
        <f t="shared" si="10"/>
        <v>PPOPPOOPP</v>
      </c>
      <c r="AR8" s="117" t="str">
        <f t="shared" si="11"/>
        <v>PPOPP</v>
      </c>
      <c r="AT8" s="7" t="str">
        <f t="shared" si="12"/>
        <v>P</v>
      </c>
      <c r="AU8" s="7" t="str">
        <f t="shared" si="13"/>
        <v>P</v>
      </c>
      <c r="AV8" s="7" t="str">
        <f t="shared" si="14"/>
        <v>O</v>
      </c>
      <c r="AW8" s="7" t="str">
        <f t="shared" si="15"/>
        <v>O</v>
      </c>
      <c r="AX8" s="7" t="str">
        <f t="shared" si="16"/>
        <v>P</v>
      </c>
      <c r="AY8" s="7" t="str">
        <f t="shared" si="17"/>
        <v>P</v>
      </c>
      <c r="AZ8" s="7" t="str">
        <f t="shared" si="18"/>
        <v>O</v>
      </c>
      <c r="BA8" s="7" t="str">
        <f t="shared" si="19"/>
        <v>P</v>
      </c>
      <c r="BB8" s="7" t="str">
        <f t="shared" si="20"/>
        <v>P</v>
      </c>
      <c r="BD8" s="81" t="str">
        <f t="shared" si="21"/>
        <v>PPOPPOOPP</v>
      </c>
      <c r="BE8" s="81" t="s">
        <v>104</v>
      </c>
      <c r="BF8" s="81" t="str">
        <f t="shared" si="22"/>
        <v>PPOPPOOPPOOPOPPOP</v>
      </c>
    </row>
    <row r="9" spans="2:58" x14ac:dyDescent="0.25">
      <c r="B9" s="60">
        <v>6</v>
      </c>
      <c r="D9" s="50" t="s">
        <v>129</v>
      </c>
      <c r="E9" s="40">
        <f t="shared" si="0"/>
        <v>9</v>
      </c>
      <c r="F9" s="103">
        <f t="shared" si="1"/>
        <v>4</v>
      </c>
      <c r="G9" s="103">
        <f t="shared" si="2"/>
        <v>5</v>
      </c>
      <c r="H9" s="103">
        <f t="shared" si="3"/>
        <v>18</v>
      </c>
      <c r="I9" s="103">
        <f t="shared" si="4"/>
        <v>23</v>
      </c>
      <c r="J9" s="104">
        <f t="shared" si="5"/>
        <v>105.30000000000001</v>
      </c>
      <c r="K9" s="103">
        <v>8</v>
      </c>
      <c r="L9" s="103">
        <f t="shared" si="6"/>
        <v>41</v>
      </c>
      <c r="M9" s="105">
        <f t="shared" si="7"/>
        <v>2.5682926829268293</v>
      </c>
      <c r="N9" s="115" t="s">
        <v>19</v>
      </c>
      <c r="O9" s="116">
        <v>24.96</v>
      </c>
      <c r="P9" s="109">
        <v>11.34</v>
      </c>
      <c r="Q9" s="115" t="s">
        <v>17</v>
      </c>
      <c r="R9" s="116">
        <v>30.27</v>
      </c>
      <c r="S9" s="109">
        <v>12.42</v>
      </c>
      <c r="T9" s="115" t="s">
        <v>42</v>
      </c>
      <c r="U9" s="116">
        <v>23.71</v>
      </c>
      <c r="V9" s="109">
        <v>3.4</v>
      </c>
      <c r="W9" s="115" t="s">
        <v>23</v>
      </c>
      <c r="X9" s="116">
        <v>27.23</v>
      </c>
      <c r="Y9" s="109">
        <v>12.2</v>
      </c>
      <c r="Z9" s="115" t="s">
        <v>30</v>
      </c>
      <c r="AA9" s="116">
        <v>26.35</v>
      </c>
      <c r="AB9" s="109">
        <v>14.48</v>
      </c>
      <c r="AC9" s="115" t="s">
        <v>36</v>
      </c>
      <c r="AD9" s="116">
        <v>25.43</v>
      </c>
      <c r="AE9" s="109">
        <v>14.37</v>
      </c>
      <c r="AF9" s="115" t="s">
        <v>30</v>
      </c>
      <c r="AG9" s="116">
        <v>30.09</v>
      </c>
      <c r="AH9" s="109">
        <v>20</v>
      </c>
      <c r="AI9" s="115" t="s">
        <v>34</v>
      </c>
      <c r="AJ9" s="116">
        <v>25.85</v>
      </c>
      <c r="AK9" s="109">
        <v>10.5</v>
      </c>
      <c r="AL9" s="115" t="s">
        <v>71</v>
      </c>
      <c r="AM9" s="116">
        <v>21.56</v>
      </c>
      <c r="AN9" s="109">
        <v>6.59</v>
      </c>
      <c r="AO9" s="108">
        <f t="shared" si="8"/>
        <v>26.161111111111111</v>
      </c>
      <c r="AP9" s="109">
        <f t="shared" si="9"/>
        <v>30.161111111111111</v>
      </c>
      <c r="AQ9" s="111" t="str">
        <f t="shared" si="10"/>
        <v>OPOOPPOPO</v>
      </c>
      <c r="AR9" s="117" t="str">
        <f t="shared" si="11"/>
        <v>OPOOP</v>
      </c>
      <c r="AT9" s="7" t="str">
        <f t="shared" si="12"/>
        <v>O</v>
      </c>
      <c r="AU9" s="7" t="str">
        <f t="shared" si="13"/>
        <v>P</v>
      </c>
      <c r="AV9" s="7" t="str">
        <f t="shared" si="14"/>
        <v>O</v>
      </c>
      <c r="AW9" s="7" t="str">
        <f t="shared" si="15"/>
        <v>P</v>
      </c>
      <c r="AX9" s="7" t="str">
        <f t="shared" si="16"/>
        <v>P</v>
      </c>
      <c r="AY9" s="7" t="str">
        <f t="shared" si="17"/>
        <v>O</v>
      </c>
      <c r="AZ9" s="7" t="str">
        <f t="shared" si="18"/>
        <v>O</v>
      </c>
      <c r="BA9" s="7" t="str">
        <f t="shared" si="19"/>
        <v>P</v>
      </c>
      <c r="BB9" s="7" t="str">
        <f t="shared" si="20"/>
        <v>O</v>
      </c>
      <c r="BD9" s="81" t="str">
        <f t="shared" si="21"/>
        <v>OPOOPPOPO</v>
      </c>
      <c r="BE9" s="81" t="s">
        <v>105</v>
      </c>
      <c r="BF9" s="81" t="str">
        <f t="shared" si="22"/>
        <v>OPOOPPOPOOPOOOPOPP</v>
      </c>
    </row>
    <row r="10" spans="2:58" x14ac:dyDescent="0.25">
      <c r="B10" s="60">
        <v>7</v>
      </c>
      <c r="D10" s="50" t="s">
        <v>24</v>
      </c>
      <c r="E10" s="40">
        <f t="shared" si="0"/>
        <v>9</v>
      </c>
      <c r="F10" s="103">
        <f t="shared" si="1"/>
        <v>5</v>
      </c>
      <c r="G10" s="103">
        <f t="shared" si="2"/>
        <v>4</v>
      </c>
      <c r="H10" s="103">
        <f t="shared" si="3"/>
        <v>23</v>
      </c>
      <c r="I10" s="103">
        <f t="shared" si="4"/>
        <v>23</v>
      </c>
      <c r="J10" s="104">
        <f t="shared" si="5"/>
        <v>83.080000000000013</v>
      </c>
      <c r="K10" s="103">
        <v>2</v>
      </c>
      <c r="L10" s="103">
        <f t="shared" si="6"/>
        <v>46</v>
      </c>
      <c r="M10" s="105">
        <f t="shared" si="7"/>
        <v>1.8060869565217395</v>
      </c>
      <c r="N10" s="115" t="s">
        <v>27</v>
      </c>
      <c r="O10" s="116">
        <v>21.17</v>
      </c>
      <c r="P10" s="109">
        <v>12.57</v>
      </c>
      <c r="Q10" s="115" t="s">
        <v>27</v>
      </c>
      <c r="R10" s="116">
        <v>24.48</v>
      </c>
      <c r="S10" s="109">
        <v>10.65</v>
      </c>
      <c r="T10" s="115" t="s">
        <v>34</v>
      </c>
      <c r="U10" s="116">
        <v>24.12</v>
      </c>
      <c r="V10" s="109">
        <v>9.09</v>
      </c>
      <c r="W10" s="115" t="s">
        <v>29</v>
      </c>
      <c r="X10" s="116">
        <v>25.31</v>
      </c>
      <c r="Y10" s="109">
        <v>11.09</v>
      </c>
      <c r="Z10" s="115" t="s">
        <v>32</v>
      </c>
      <c r="AA10" s="116">
        <v>26.37</v>
      </c>
      <c r="AB10" s="109">
        <v>8.5</v>
      </c>
      <c r="AC10" s="115" t="s">
        <v>34</v>
      </c>
      <c r="AD10" s="116">
        <v>24.85</v>
      </c>
      <c r="AE10" s="109">
        <v>7.64</v>
      </c>
      <c r="AF10" s="115" t="s">
        <v>32</v>
      </c>
      <c r="AG10" s="116">
        <v>25.05</v>
      </c>
      <c r="AH10" s="109">
        <v>9.3000000000000007</v>
      </c>
      <c r="AI10" s="115" t="s">
        <v>34</v>
      </c>
      <c r="AJ10" s="116">
        <v>25.98</v>
      </c>
      <c r="AK10" s="109">
        <v>8.84</v>
      </c>
      <c r="AL10" s="115" t="s">
        <v>71</v>
      </c>
      <c r="AM10" s="116">
        <v>22.38</v>
      </c>
      <c r="AN10" s="109">
        <v>5.4</v>
      </c>
      <c r="AO10" s="108">
        <f t="shared" si="8"/>
        <v>24.412222222222223</v>
      </c>
      <c r="AP10" s="109">
        <f t="shared" si="9"/>
        <v>29.412222222222223</v>
      </c>
      <c r="AQ10" s="111" t="str">
        <f t="shared" si="10"/>
        <v>OPOOPPOPP</v>
      </c>
      <c r="AR10" s="117" t="str">
        <f t="shared" si="11"/>
        <v>OPOOP</v>
      </c>
      <c r="AT10" s="7" t="str">
        <f t="shared" si="12"/>
        <v>P</v>
      </c>
      <c r="AU10" s="7" t="str">
        <f t="shared" si="13"/>
        <v>P</v>
      </c>
      <c r="AV10" s="7" t="str">
        <f t="shared" si="14"/>
        <v>O</v>
      </c>
      <c r="AW10" s="7" t="str">
        <f t="shared" si="15"/>
        <v>P</v>
      </c>
      <c r="AX10" s="7" t="str">
        <f t="shared" si="16"/>
        <v>P</v>
      </c>
      <c r="AY10" s="7" t="str">
        <f t="shared" si="17"/>
        <v>O</v>
      </c>
      <c r="AZ10" s="7" t="str">
        <f t="shared" si="18"/>
        <v>O</v>
      </c>
      <c r="BA10" s="7" t="str">
        <f t="shared" si="19"/>
        <v>P</v>
      </c>
      <c r="BB10" s="7" t="str">
        <f t="shared" si="20"/>
        <v>O</v>
      </c>
      <c r="BD10" s="81" t="str">
        <f t="shared" si="21"/>
        <v>OPOOPPOPP</v>
      </c>
      <c r="BE10" s="81" t="s">
        <v>106</v>
      </c>
      <c r="BF10" s="81" t="str">
        <f t="shared" si="22"/>
        <v>OPOOPPOPPPOPOPPOPP</v>
      </c>
    </row>
    <row r="11" spans="2:58" x14ac:dyDescent="0.25">
      <c r="B11" s="60">
        <v>8</v>
      </c>
      <c r="D11" s="50" t="s">
        <v>140</v>
      </c>
      <c r="E11" s="40">
        <f t="shared" si="0"/>
        <v>5</v>
      </c>
      <c r="F11" s="103">
        <f t="shared" si="1"/>
        <v>4</v>
      </c>
      <c r="G11" s="103">
        <f t="shared" si="2"/>
        <v>1</v>
      </c>
      <c r="H11" s="103">
        <f t="shared" si="3"/>
        <v>15</v>
      </c>
      <c r="I11" s="103">
        <f t="shared" si="4"/>
        <v>8</v>
      </c>
      <c r="J11" s="104">
        <f t="shared" si="5"/>
        <v>38.059999999999995</v>
      </c>
      <c r="K11" s="103">
        <v>2</v>
      </c>
      <c r="L11" s="103">
        <f t="shared" si="6"/>
        <v>23</v>
      </c>
      <c r="M11" s="105">
        <f t="shared" si="7"/>
        <v>1.6547826086956519</v>
      </c>
      <c r="N11" s="115" t="s">
        <v>57</v>
      </c>
      <c r="O11" s="116"/>
      <c r="P11" s="109"/>
      <c r="Q11" s="115" t="s">
        <v>57</v>
      </c>
      <c r="R11" s="116"/>
      <c r="S11" s="109"/>
      <c r="T11" s="115" t="s">
        <v>57</v>
      </c>
      <c r="U11" s="116"/>
      <c r="V11" s="109"/>
      <c r="W11" s="115" t="s">
        <v>57</v>
      </c>
      <c r="X11" s="116"/>
      <c r="Y11" s="109"/>
      <c r="Z11" s="115" t="s">
        <v>17</v>
      </c>
      <c r="AA11" s="116">
        <v>26.84</v>
      </c>
      <c r="AB11" s="109">
        <v>6.39</v>
      </c>
      <c r="AC11" s="115" t="s">
        <v>29</v>
      </c>
      <c r="AD11" s="116">
        <v>25.42</v>
      </c>
      <c r="AE11" s="109">
        <v>9.76</v>
      </c>
      <c r="AF11" s="115" t="s">
        <v>30</v>
      </c>
      <c r="AG11" s="116">
        <v>23.11</v>
      </c>
      <c r="AH11" s="109">
        <v>7.48</v>
      </c>
      <c r="AI11" s="115" t="s">
        <v>71</v>
      </c>
      <c r="AJ11" s="116">
        <v>20.309999999999999</v>
      </c>
      <c r="AK11" s="109">
        <v>3.37</v>
      </c>
      <c r="AL11" s="115" t="s">
        <v>29</v>
      </c>
      <c r="AM11" s="116">
        <v>27.56</v>
      </c>
      <c r="AN11" s="109">
        <v>11.06</v>
      </c>
      <c r="AO11" s="108">
        <f t="shared" si="8"/>
        <v>24.648000000000003</v>
      </c>
      <c r="AP11" s="109">
        <f t="shared" si="9"/>
        <v>28.648000000000003</v>
      </c>
      <c r="AQ11" s="111" t="str">
        <f t="shared" si="10"/>
        <v>OPPPP</v>
      </c>
      <c r="AR11" s="117" t="str">
        <f t="shared" si="11"/>
        <v>OPPPP</v>
      </c>
      <c r="AT11" s="7" t="str">
        <f t="shared" si="12"/>
        <v/>
      </c>
      <c r="AU11" s="7" t="str">
        <f t="shared" si="13"/>
        <v/>
      </c>
      <c r="AV11" s="7" t="str">
        <f t="shared" si="14"/>
        <v/>
      </c>
      <c r="AW11" s="7" t="str">
        <f t="shared" si="15"/>
        <v/>
      </c>
      <c r="AX11" s="7" t="str">
        <f t="shared" si="16"/>
        <v>P</v>
      </c>
      <c r="AY11" s="7" t="str">
        <f t="shared" si="17"/>
        <v>P</v>
      </c>
      <c r="AZ11" s="7" t="str">
        <f t="shared" si="18"/>
        <v>P</v>
      </c>
      <c r="BA11" s="7" t="str">
        <f t="shared" si="19"/>
        <v>P</v>
      </c>
      <c r="BB11" s="7" t="str">
        <f t="shared" si="20"/>
        <v>O</v>
      </c>
      <c r="BD11" s="81" t="str">
        <f t="shared" si="21"/>
        <v>OPPPP</v>
      </c>
      <c r="BE11" s="81"/>
      <c r="BF11" s="81" t="str">
        <f t="shared" si="22"/>
        <v>OPPPP</v>
      </c>
    </row>
    <row r="12" spans="2:58" x14ac:dyDescent="0.25">
      <c r="B12" s="60">
        <v>9</v>
      </c>
      <c r="D12" s="50" t="s">
        <v>133</v>
      </c>
      <c r="E12" s="40">
        <f t="shared" si="0"/>
        <v>7</v>
      </c>
      <c r="F12" s="103">
        <f t="shared" si="1"/>
        <v>4</v>
      </c>
      <c r="G12" s="103">
        <f t="shared" si="2"/>
        <v>3</v>
      </c>
      <c r="H12" s="103">
        <f t="shared" si="3"/>
        <v>17</v>
      </c>
      <c r="I12" s="103">
        <f t="shared" si="4"/>
        <v>16</v>
      </c>
      <c r="J12" s="104">
        <f t="shared" si="5"/>
        <v>63.48</v>
      </c>
      <c r="K12" s="103">
        <v>6</v>
      </c>
      <c r="L12" s="103">
        <f t="shared" si="6"/>
        <v>33</v>
      </c>
      <c r="M12" s="105">
        <f t="shared" si="7"/>
        <v>1.9236363636363636</v>
      </c>
      <c r="N12" s="115" t="s">
        <v>57</v>
      </c>
      <c r="O12" s="116"/>
      <c r="P12" s="109"/>
      <c r="Q12" s="115" t="s">
        <v>57</v>
      </c>
      <c r="R12" s="116"/>
      <c r="S12" s="109"/>
      <c r="T12" s="115" t="s">
        <v>19</v>
      </c>
      <c r="U12" s="116">
        <v>19.600000000000001</v>
      </c>
      <c r="V12" s="109">
        <v>5.05</v>
      </c>
      <c r="W12" s="115" t="s">
        <v>16</v>
      </c>
      <c r="X12" s="116">
        <v>27.99</v>
      </c>
      <c r="Y12" s="109">
        <v>12.2</v>
      </c>
      <c r="Z12" s="115" t="s">
        <v>16</v>
      </c>
      <c r="AA12" s="116">
        <v>22.94</v>
      </c>
      <c r="AB12" s="109">
        <v>7.63</v>
      </c>
      <c r="AC12" s="115" t="s">
        <v>16</v>
      </c>
      <c r="AD12" s="116">
        <v>26.27</v>
      </c>
      <c r="AE12" s="109">
        <v>10.74</v>
      </c>
      <c r="AF12" s="115" t="s">
        <v>15</v>
      </c>
      <c r="AG12" s="116">
        <v>22.72</v>
      </c>
      <c r="AH12" s="109">
        <v>7.8</v>
      </c>
      <c r="AI12" s="115" t="s">
        <v>15</v>
      </c>
      <c r="AJ12" s="116">
        <v>25.34</v>
      </c>
      <c r="AK12" s="109">
        <v>12.35</v>
      </c>
      <c r="AL12" s="115" t="s">
        <v>23</v>
      </c>
      <c r="AM12" s="116">
        <v>23.64</v>
      </c>
      <c r="AN12" s="109">
        <v>7.71</v>
      </c>
      <c r="AO12" s="108">
        <f t="shared" si="8"/>
        <v>24.071428571428573</v>
      </c>
      <c r="AP12" s="109">
        <f t="shared" si="9"/>
        <v>28.071428571428573</v>
      </c>
      <c r="AQ12" s="111" t="str">
        <f t="shared" si="10"/>
        <v>OOPPPPO</v>
      </c>
      <c r="AR12" s="117" t="str">
        <f t="shared" si="11"/>
        <v>OOPPP</v>
      </c>
      <c r="AT12" s="7" t="str">
        <f t="shared" si="12"/>
        <v/>
      </c>
      <c r="AU12" s="7" t="str">
        <f t="shared" si="13"/>
        <v/>
      </c>
      <c r="AV12" s="7" t="str">
        <f t="shared" si="14"/>
        <v>O</v>
      </c>
      <c r="AW12" s="7" t="str">
        <f t="shared" si="15"/>
        <v>P</v>
      </c>
      <c r="AX12" s="7" t="str">
        <f t="shared" si="16"/>
        <v>P</v>
      </c>
      <c r="AY12" s="7" t="str">
        <f t="shared" si="17"/>
        <v>P</v>
      </c>
      <c r="AZ12" s="7" t="str">
        <f t="shared" si="18"/>
        <v>P</v>
      </c>
      <c r="BA12" s="7" t="str">
        <f t="shared" si="19"/>
        <v>O</v>
      </c>
      <c r="BB12" s="7" t="str">
        <f t="shared" si="20"/>
        <v>O</v>
      </c>
      <c r="BD12" s="81" t="str">
        <f t="shared" si="21"/>
        <v>OOPPPPO</v>
      </c>
      <c r="BE12" s="81" t="s">
        <v>107</v>
      </c>
      <c r="BF12" s="81" t="str">
        <f t="shared" si="22"/>
        <v>OOPPPPOOPPOOPOOP</v>
      </c>
    </row>
    <row r="13" spans="2:58" x14ac:dyDescent="0.25">
      <c r="B13" s="60">
        <v>10</v>
      </c>
      <c r="D13" s="50" t="s">
        <v>37</v>
      </c>
      <c r="E13" s="40">
        <f t="shared" si="0"/>
        <v>9</v>
      </c>
      <c r="F13" s="103">
        <f t="shared" si="1"/>
        <v>4</v>
      </c>
      <c r="G13" s="103">
        <f t="shared" si="2"/>
        <v>5</v>
      </c>
      <c r="H13" s="103">
        <f t="shared" si="3"/>
        <v>23</v>
      </c>
      <c r="I13" s="103">
        <f t="shared" si="4"/>
        <v>16</v>
      </c>
      <c r="J13" s="104">
        <f t="shared" si="5"/>
        <v>70.98</v>
      </c>
      <c r="K13" s="103">
        <v>1</v>
      </c>
      <c r="L13" s="103">
        <f t="shared" si="6"/>
        <v>39</v>
      </c>
      <c r="M13" s="105">
        <f t="shared" si="7"/>
        <v>1.82</v>
      </c>
      <c r="N13" s="115" t="s">
        <v>15</v>
      </c>
      <c r="O13" s="116">
        <v>20.82</v>
      </c>
      <c r="P13" s="109">
        <v>6.55</v>
      </c>
      <c r="Q13" s="115" t="s">
        <v>17</v>
      </c>
      <c r="R13" s="116">
        <v>24.64</v>
      </c>
      <c r="S13" s="109">
        <v>8.17</v>
      </c>
      <c r="T13" s="115" t="s">
        <v>15</v>
      </c>
      <c r="U13" s="116">
        <v>22.34</v>
      </c>
      <c r="V13" s="109">
        <v>6.8</v>
      </c>
      <c r="W13" s="115" t="s">
        <v>23</v>
      </c>
      <c r="X13" s="116">
        <v>24.92</v>
      </c>
      <c r="Y13" s="109">
        <v>8.49</v>
      </c>
      <c r="Z13" s="115" t="s">
        <v>15</v>
      </c>
      <c r="AA13" s="116">
        <v>21.94</v>
      </c>
      <c r="AB13" s="109">
        <v>9.86</v>
      </c>
      <c r="AC13" s="115" t="s">
        <v>17</v>
      </c>
      <c r="AD13" s="116">
        <v>24.24</v>
      </c>
      <c r="AE13" s="109">
        <v>6.45</v>
      </c>
      <c r="AF13" s="115" t="s">
        <v>17</v>
      </c>
      <c r="AG13" s="116">
        <v>22.43</v>
      </c>
      <c r="AH13" s="109">
        <v>7.6</v>
      </c>
      <c r="AI13" s="115" t="s">
        <v>16</v>
      </c>
      <c r="AJ13" s="116">
        <v>26.71</v>
      </c>
      <c r="AK13" s="109">
        <v>8.26</v>
      </c>
      <c r="AL13" s="115" t="s">
        <v>36</v>
      </c>
      <c r="AM13" s="116">
        <v>23.32</v>
      </c>
      <c r="AN13" s="109">
        <v>8.8000000000000007</v>
      </c>
      <c r="AO13" s="108">
        <f t="shared" si="8"/>
        <v>23.484444444444446</v>
      </c>
      <c r="AP13" s="109">
        <f t="shared" si="9"/>
        <v>27.484444444444446</v>
      </c>
      <c r="AQ13" s="111" t="str">
        <f t="shared" si="10"/>
        <v>PPOPOPOPO</v>
      </c>
      <c r="AR13" s="117" t="str">
        <f t="shared" si="11"/>
        <v>PPOPO</v>
      </c>
      <c r="AT13" s="7" t="str">
        <f t="shared" si="12"/>
        <v>O</v>
      </c>
      <c r="AU13" s="7" t="str">
        <f t="shared" si="13"/>
        <v>P</v>
      </c>
      <c r="AV13" s="7" t="str">
        <f t="shared" si="14"/>
        <v>O</v>
      </c>
      <c r="AW13" s="7" t="str">
        <f t="shared" si="15"/>
        <v>P</v>
      </c>
      <c r="AX13" s="7" t="str">
        <f t="shared" si="16"/>
        <v>O</v>
      </c>
      <c r="AY13" s="7" t="str">
        <f t="shared" si="17"/>
        <v>P</v>
      </c>
      <c r="AZ13" s="7" t="str">
        <f t="shared" si="18"/>
        <v>O</v>
      </c>
      <c r="BA13" s="7" t="str">
        <f t="shared" si="19"/>
        <v>P</v>
      </c>
      <c r="BB13" s="7" t="str">
        <f t="shared" si="20"/>
        <v>P</v>
      </c>
      <c r="BD13" s="81" t="str">
        <f t="shared" si="21"/>
        <v>PPOPOPOPO</v>
      </c>
      <c r="BE13" s="81" t="s">
        <v>108</v>
      </c>
      <c r="BF13" s="81" t="str">
        <f t="shared" si="22"/>
        <v>PPOPOPOPOPPOPOPPOP</v>
      </c>
    </row>
    <row r="14" spans="2:58" x14ac:dyDescent="0.25">
      <c r="B14" s="60">
        <v>11</v>
      </c>
      <c r="D14" s="50" t="s">
        <v>122</v>
      </c>
      <c r="E14" s="40">
        <f t="shared" si="0"/>
        <v>9</v>
      </c>
      <c r="F14" s="103">
        <f t="shared" si="1"/>
        <v>3</v>
      </c>
      <c r="G14" s="103">
        <f t="shared" si="2"/>
        <v>6</v>
      </c>
      <c r="H14" s="103">
        <f t="shared" si="3"/>
        <v>20</v>
      </c>
      <c r="I14" s="103">
        <f t="shared" si="4"/>
        <v>30</v>
      </c>
      <c r="J14" s="104">
        <f t="shared" si="5"/>
        <v>91.40000000000002</v>
      </c>
      <c r="K14" s="103">
        <v>6</v>
      </c>
      <c r="L14" s="103">
        <f t="shared" si="6"/>
        <v>50</v>
      </c>
      <c r="M14" s="105">
        <f t="shared" si="7"/>
        <v>1.8280000000000003</v>
      </c>
      <c r="N14" s="115" t="s">
        <v>16</v>
      </c>
      <c r="O14" s="116">
        <v>22.81</v>
      </c>
      <c r="P14" s="109">
        <v>6.78</v>
      </c>
      <c r="Q14" s="115" t="s">
        <v>34</v>
      </c>
      <c r="R14" s="116">
        <v>24.94</v>
      </c>
      <c r="S14" s="109">
        <v>11.48</v>
      </c>
      <c r="T14" s="115" t="s">
        <v>27</v>
      </c>
      <c r="U14" s="116">
        <v>25.15</v>
      </c>
      <c r="V14" s="109">
        <v>16.66</v>
      </c>
      <c r="W14" s="115" t="s">
        <v>36</v>
      </c>
      <c r="X14" s="116">
        <v>23.57</v>
      </c>
      <c r="Y14" s="109">
        <v>10.18</v>
      </c>
      <c r="Z14" s="115" t="s">
        <v>40</v>
      </c>
      <c r="AA14" s="116">
        <v>25.08</v>
      </c>
      <c r="AB14" s="109">
        <v>13.82</v>
      </c>
      <c r="AC14" s="115" t="s">
        <v>36</v>
      </c>
      <c r="AD14" s="116">
        <v>24.05</v>
      </c>
      <c r="AE14" s="109">
        <v>6.45</v>
      </c>
      <c r="AF14" s="115" t="s">
        <v>36</v>
      </c>
      <c r="AG14" s="116">
        <v>23.66</v>
      </c>
      <c r="AH14" s="109">
        <v>8.82</v>
      </c>
      <c r="AI14" s="115" t="s">
        <v>71</v>
      </c>
      <c r="AJ14" s="116">
        <v>25.68</v>
      </c>
      <c r="AK14" s="109">
        <v>10.199999999999999</v>
      </c>
      <c r="AL14" s="115" t="s">
        <v>23</v>
      </c>
      <c r="AM14" s="116">
        <v>25.06</v>
      </c>
      <c r="AN14" s="109">
        <v>7.01</v>
      </c>
      <c r="AO14" s="108">
        <f t="shared" si="8"/>
        <v>24.444444444444443</v>
      </c>
      <c r="AP14" s="109">
        <f t="shared" si="9"/>
        <v>27.444444444444443</v>
      </c>
      <c r="AQ14" s="111" t="str">
        <f t="shared" si="10"/>
        <v>OOPOOOPOP</v>
      </c>
      <c r="AR14" s="117" t="str">
        <f t="shared" si="11"/>
        <v>OOPOO</v>
      </c>
      <c r="AT14" s="7" t="str">
        <f t="shared" si="12"/>
        <v>P</v>
      </c>
      <c r="AU14" s="7" t="str">
        <f t="shared" si="13"/>
        <v>O</v>
      </c>
      <c r="AV14" s="7" t="str">
        <f t="shared" si="14"/>
        <v>P</v>
      </c>
      <c r="AW14" s="7" t="str">
        <f t="shared" si="15"/>
        <v>O</v>
      </c>
      <c r="AX14" s="7" t="str">
        <f t="shared" si="16"/>
        <v>O</v>
      </c>
      <c r="AY14" s="7" t="str">
        <f t="shared" si="17"/>
        <v>O</v>
      </c>
      <c r="AZ14" s="7" t="str">
        <f t="shared" si="18"/>
        <v>P</v>
      </c>
      <c r="BA14" s="7" t="str">
        <f t="shared" si="19"/>
        <v>O</v>
      </c>
      <c r="BB14" s="7" t="str">
        <f t="shared" si="20"/>
        <v>O</v>
      </c>
      <c r="BD14" s="81" t="str">
        <f t="shared" si="21"/>
        <v>OOPOOOPOP</v>
      </c>
      <c r="BE14" s="81" t="s">
        <v>109</v>
      </c>
      <c r="BF14" s="81" t="str">
        <f t="shared" si="22"/>
        <v>OOPOOOPOPPPOOOPOOP</v>
      </c>
    </row>
    <row r="15" spans="2:58" x14ac:dyDescent="0.25">
      <c r="B15" s="60">
        <v>12</v>
      </c>
      <c r="D15" s="50" t="s">
        <v>121</v>
      </c>
      <c r="E15" s="40">
        <f t="shared" si="0"/>
        <v>8</v>
      </c>
      <c r="F15" s="103">
        <f t="shared" si="1"/>
        <v>4</v>
      </c>
      <c r="G15" s="103">
        <f t="shared" si="2"/>
        <v>4</v>
      </c>
      <c r="H15" s="103">
        <f t="shared" si="3"/>
        <v>16</v>
      </c>
      <c r="I15" s="103">
        <f t="shared" si="4"/>
        <v>14</v>
      </c>
      <c r="J15" s="104">
        <f t="shared" si="5"/>
        <v>57.769999999999996</v>
      </c>
      <c r="K15" s="103">
        <v>1</v>
      </c>
      <c r="L15" s="103">
        <f t="shared" si="6"/>
        <v>30</v>
      </c>
      <c r="M15" s="105">
        <f t="shared" si="7"/>
        <v>1.9256666666666666</v>
      </c>
      <c r="N15" s="115" t="s">
        <v>57</v>
      </c>
      <c r="O15" s="116"/>
      <c r="P15" s="109"/>
      <c r="Q15" s="115" t="s">
        <v>19</v>
      </c>
      <c r="R15" s="116">
        <v>21.39</v>
      </c>
      <c r="S15" s="109">
        <v>4.8</v>
      </c>
      <c r="T15" s="115" t="s">
        <v>19</v>
      </c>
      <c r="U15" s="116">
        <v>21.11</v>
      </c>
      <c r="V15" s="109">
        <v>5.34</v>
      </c>
      <c r="W15" s="115" t="s">
        <v>17</v>
      </c>
      <c r="X15" s="116">
        <v>21.47</v>
      </c>
      <c r="Y15" s="109">
        <v>4.8</v>
      </c>
      <c r="Z15" s="115" t="s">
        <v>16</v>
      </c>
      <c r="AA15" s="116">
        <v>24.05</v>
      </c>
      <c r="AB15" s="109">
        <v>11.6</v>
      </c>
      <c r="AC15" s="115" t="s">
        <v>17</v>
      </c>
      <c r="AD15" s="116">
        <v>25.47</v>
      </c>
      <c r="AE15" s="109">
        <v>7.35</v>
      </c>
      <c r="AF15" s="115" t="s">
        <v>15</v>
      </c>
      <c r="AG15" s="116">
        <v>21.44</v>
      </c>
      <c r="AH15" s="109">
        <v>6.11</v>
      </c>
      <c r="AI15" s="115" t="s">
        <v>42</v>
      </c>
      <c r="AJ15" s="116">
        <v>23.1</v>
      </c>
      <c r="AK15" s="109">
        <v>9</v>
      </c>
      <c r="AL15" s="115" t="s">
        <v>17</v>
      </c>
      <c r="AM15" s="116">
        <v>27.33</v>
      </c>
      <c r="AN15" s="109">
        <v>8.77</v>
      </c>
      <c r="AO15" s="108">
        <f t="shared" si="8"/>
        <v>23.169999999999998</v>
      </c>
      <c r="AP15" s="109">
        <f t="shared" si="9"/>
        <v>27.169999999999998</v>
      </c>
      <c r="AQ15" s="111" t="str">
        <f t="shared" si="10"/>
        <v>OOPPPPOO</v>
      </c>
      <c r="AR15" s="117" t="str">
        <f t="shared" si="11"/>
        <v>OOPPP</v>
      </c>
      <c r="AT15" s="7" t="str">
        <f t="shared" si="12"/>
        <v/>
      </c>
      <c r="AU15" s="7" t="str">
        <f t="shared" si="13"/>
        <v>O</v>
      </c>
      <c r="AV15" s="7" t="str">
        <f t="shared" si="14"/>
        <v>O</v>
      </c>
      <c r="AW15" s="7" t="str">
        <f t="shared" si="15"/>
        <v>P</v>
      </c>
      <c r="AX15" s="7" t="str">
        <f t="shared" si="16"/>
        <v>P</v>
      </c>
      <c r="AY15" s="7" t="str">
        <f t="shared" si="17"/>
        <v>P</v>
      </c>
      <c r="AZ15" s="7" t="str">
        <f t="shared" si="18"/>
        <v>P</v>
      </c>
      <c r="BA15" s="7" t="str">
        <f t="shared" si="19"/>
        <v>O</v>
      </c>
      <c r="BB15" s="7" t="str">
        <f t="shared" si="20"/>
        <v>O</v>
      </c>
      <c r="BD15" s="81" t="str">
        <f t="shared" si="21"/>
        <v>OOPPPPOO</v>
      </c>
      <c r="BE15" s="81" t="s">
        <v>110</v>
      </c>
      <c r="BF15" s="81" t="str">
        <f t="shared" si="22"/>
        <v>OOPPPPOOPPPPOPOOP</v>
      </c>
    </row>
    <row r="16" spans="2:58" x14ac:dyDescent="0.25">
      <c r="B16" s="60">
        <v>13</v>
      </c>
      <c r="D16" s="50" t="s">
        <v>56</v>
      </c>
      <c r="E16" s="40">
        <f t="shared" si="0"/>
        <v>6</v>
      </c>
      <c r="F16" s="103">
        <f t="shared" si="1"/>
        <v>2</v>
      </c>
      <c r="G16" s="103">
        <f t="shared" si="2"/>
        <v>4</v>
      </c>
      <c r="H16" s="103">
        <f t="shared" si="3"/>
        <v>14</v>
      </c>
      <c r="I16" s="103">
        <f t="shared" si="4"/>
        <v>17</v>
      </c>
      <c r="J16" s="104">
        <f t="shared" si="5"/>
        <v>65.53</v>
      </c>
      <c r="K16" s="103">
        <v>2</v>
      </c>
      <c r="L16" s="103">
        <f t="shared" si="6"/>
        <v>31</v>
      </c>
      <c r="M16" s="105">
        <f t="shared" si="7"/>
        <v>2.1138709677419354</v>
      </c>
      <c r="N16" s="115" t="s">
        <v>30</v>
      </c>
      <c r="O16" s="116">
        <v>26.2</v>
      </c>
      <c r="P16" s="109">
        <v>15.6</v>
      </c>
      <c r="Q16" s="115" t="s">
        <v>36</v>
      </c>
      <c r="R16" s="116">
        <v>23.19</v>
      </c>
      <c r="S16" s="109">
        <v>9.86</v>
      </c>
      <c r="T16" s="115" t="s">
        <v>40</v>
      </c>
      <c r="U16" s="116">
        <v>26.26</v>
      </c>
      <c r="V16" s="109">
        <v>15</v>
      </c>
      <c r="W16" s="115" t="s">
        <v>32</v>
      </c>
      <c r="X16" s="116">
        <v>24.74</v>
      </c>
      <c r="Y16" s="109">
        <v>7.91</v>
      </c>
      <c r="Z16" s="115" t="s">
        <v>34</v>
      </c>
      <c r="AA16" s="116">
        <v>25.14</v>
      </c>
      <c r="AB16" s="109">
        <v>12.76</v>
      </c>
      <c r="AC16" s="115" t="s">
        <v>42</v>
      </c>
      <c r="AD16" s="116">
        <v>24.82</v>
      </c>
      <c r="AE16" s="109">
        <v>4.4000000000000004</v>
      </c>
      <c r="AF16" s="115" t="s">
        <v>57</v>
      </c>
      <c r="AG16" s="116"/>
      <c r="AH16" s="109"/>
      <c r="AI16" s="115" t="s">
        <v>57</v>
      </c>
      <c r="AJ16" s="116"/>
      <c r="AK16" s="109"/>
      <c r="AL16" s="115" t="s">
        <v>57</v>
      </c>
      <c r="AM16" s="116"/>
      <c r="AN16" s="109"/>
      <c r="AO16" s="108">
        <f t="shared" si="8"/>
        <v>25.058333333333334</v>
      </c>
      <c r="AP16" s="109">
        <f t="shared" si="9"/>
        <v>27.058333333333334</v>
      </c>
      <c r="AQ16" s="111" t="str">
        <f t="shared" si="10"/>
        <v>OOPOOP</v>
      </c>
      <c r="AR16" s="117" t="str">
        <f t="shared" si="11"/>
        <v>OOPOO</v>
      </c>
      <c r="AT16" s="7" t="str">
        <f t="shared" si="12"/>
        <v>P</v>
      </c>
      <c r="AU16" s="7" t="str">
        <f t="shared" si="13"/>
        <v>O</v>
      </c>
      <c r="AV16" s="7" t="str">
        <f t="shared" si="14"/>
        <v>O</v>
      </c>
      <c r="AW16" s="7" t="str">
        <f t="shared" si="15"/>
        <v>P</v>
      </c>
      <c r="AX16" s="7" t="str">
        <f t="shared" si="16"/>
        <v>O</v>
      </c>
      <c r="AY16" s="7" t="str">
        <f t="shared" si="17"/>
        <v>O</v>
      </c>
      <c r="AZ16" s="7" t="str">
        <f t="shared" si="18"/>
        <v/>
      </c>
      <c r="BA16" s="7" t="str">
        <f t="shared" si="19"/>
        <v/>
      </c>
      <c r="BB16" s="7" t="str">
        <f t="shared" si="20"/>
        <v/>
      </c>
      <c r="BD16" s="81" t="str">
        <f t="shared" si="21"/>
        <v>OOPOOP</v>
      </c>
      <c r="BE16" s="81"/>
      <c r="BF16" s="81" t="str">
        <f t="shared" si="22"/>
        <v>OOPOOP</v>
      </c>
    </row>
    <row r="17" spans="2:58" x14ac:dyDescent="0.25">
      <c r="B17" s="60">
        <v>14</v>
      </c>
      <c r="D17" s="50" t="s">
        <v>39</v>
      </c>
      <c r="E17" s="40">
        <f t="shared" si="0"/>
        <v>8</v>
      </c>
      <c r="F17" s="103">
        <f t="shared" si="1"/>
        <v>2</v>
      </c>
      <c r="G17" s="103">
        <f t="shared" si="2"/>
        <v>6</v>
      </c>
      <c r="H17" s="103">
        <f t="shared" si="3"/>
        <v>20</v>
      </c>
      <c r="I17" s="103">
        <f t="shared" si="4"/>
        <v>29</v>
      </c>
      <c r="J17" s="104">
        <f t="shared" si="5"/>
        <v>85.13000000000001</v>
      </c>
      <c r="K17" s="103">
        <v>2</v>
      </c>
      <c r="L17" s="103">
        <f t="shared" si="6"/>
        <v>49</v>
      </c>
      <c r="M17" s="105">
        <f t="shared" si="7"/>
        <v>1.7373469387755105</v>
      </c>
      <c r="N17" s="115" t="s">
        <v>71</v>
      </c>
      <c r="O17" s="116">
        <v>24.9</v>
      </c>
      <c r="P17" s="109">
        <v>4</v>
      </c>
      <c r="Q17" s="115" t="s">
        <v>36</v>
      </c>
      <c r="R17" s="116">
        <v>22.84</v>
      </c>
      <c r="S17" s="109">
        <v>8.4499999999999993</v>
      </c>
      <c r="T17" s="115" t="s">
        <v>40</v>
      </c>
      <c r="U17" s="116">
        <v>24.6</v>
      </c>
      <c r="V17" s="109">
        <v>15.39</v>
      </c>
      <c r="W17" s="115" t="s">
        <v>30</v>
      </c>
      <c r="X17" s="116">
        <v>25.19</v>
      </c>
      <c r="Y17" s="109">
        <v>8.4</v>
      </c>
      <c r="Z17" s="115" t="s">
        <v>36</v>
      </c>
      <c r="AA17" s="116">
        <v>26.71</v>
      </c>
      <c r="AB17" s="109">
        <v>12.16</v>
      </c>
      <c r="AC17" s="115" t="s">
        <v>27</v>
      </c>
      <c r="AD17" s="116">
        <v>26.15</v>
      </c>
      <c r="AE17" s="109">
        <v>13.42</v>
      </c>
      <c r="AF17" s="115" t="s">
        <v>36</v>
      </c>
      <c r="AG17" s="116">
        <v>25.16</v>
      </c>
      <c r="AH17" s="109">
        <v>12.4</v>
      </c>
      <c r="AI17" s="115" t="s">
        <v>40</v>
      </c>
      <c r="AJ17" s="116">
        <v>23.54</v>
      </c>
      <c r="AK17" s="109">
        <v>10.91</v>
      </c>
      <c r="AL17" s="115" t="s">
        <v>57</v>
      </c>
      <c r="AM17" s="116"/>
      <c r="AN17" s="109"/>
      <c r="AO17" s="108">
        <f t="shared" si="8"/>
        <v>24.88625</v>
      </c>
      <c r="AP17" s="109">
        <f t="shared" si="9"/>
        <v>26.88625</v>
      </c>
      <c r="AQ17" s="111" t="str">
        <f t="shared" si="10"/>
        <v>OOPOPOOO</v>
      </c>
      <c r="AR17" s="117" t="str">
        <f t="shared" si="11"/>
        <v>OOPOP</v>
      </c>
      <c r="AT17" s="7" t="str">
        <f t="shared" si="12"/>
        <v>O</v>
      </c>
      <c r="AU17" s="7" t="str">
        <f t="shared" si="13"/>
        <v>O</v>
      </c>
      <c r="AV17" s="7" t="str">
        <f t="shared" si="14"/>
        <v>O</v>
      </c>
      <c r="AW17" s="7" t="str">
        <f t="shared" si="15"/>
        <v>P</v>
      </c>
      <c r="AX17" s="7" t="str">
        <f t="shared" si="16"/>
        <v>O</v>
      </c>
      <c r="AY17" s="7" t="str">
        <f t="shared" si="17"/>
        <v>P</v>
      </c>
      <c r="AZ17" s="7" t="str">
        <f t="shared" si="18"/>
        <v/>
      </c>
      <c r="BA17" s="7" t="str">
        <f t="shared" si="19"/>
        <v>O</v>
      </c>
      <c r="BB17" s="7" t="str">
        <f t="shared" si="20"/>
        <v>O</v>
      </c>
      <c r="BD17" s="81" t="str">
        <f t="shared" si="21"/>
        <v>OOPOPOOO</v>
      </c>
      <c r="BE17" s="81" t="s">
        <v>81</v>
      </c>
      <c r="BF17" s="81" t="str">
        <f t="shared" si="22"/>
        <v>OOPOPOOOO</v>
      </c>
    </row>
    <row r="18" spans="2:58" x14ac:dyDescent="0.25">
      <c r="B18" s="60">
        <v>15</v>
      </c>
      <c r="D18" s="50" t="s">
        <v>20</v>
      </c>
      <c r="E18" s="40">
        <f t="shared" si="0"/>
        <v>9</v>
      </c>
      <c r="F18" s="103">
        <f t="shared" si="1"/>
        <v>3</v>
      </c>
      <c r="G18" s="103">
        <f t="shared" si="2"/>
        <v>6</v>
      </c>
      <c r="H18" s="103">
        <f t="shared" si="3"/>
        <v>20</v>
      </c>
      <c r="I18" s="103">
        <f t="shared" si="4"/>
        <v>28</v>
      </c>
      <c r="J18" s="104">
        <f t="shared" si="5"/>
        <v>88.4</v>
      </c>
      <c r="K18" s="103"/>
      <c r="L18" s="103">
        <f t="shared" si="6"/>
        <v>48</v>
      </c>
      <c r="M18" s="105">
        <f t="shared" si="7"/>
        <v>1.8416666666666668</v>
      </c>
      <c r="N18" s="115" t="s">
        <v>36</v>
      </c>
      <c r="O18" s="116">
        <v>22.57</v>
      </c>
      <c r="P18" s="109">
        <v>11.8</v>
      </c>
      <c r="Q18" s="115" t="s">
        <v>36</v>
      </c>
      <c r="R18" s="116">
        <v>23.76</v>
      </c>
      <c r="S18" s="109">
        <v>11.4</v>
      </c>
      <c r="T18" s="115" t="s">
        <v>34</v>
      </c>
      <c r="U18" s="116">
        <v>20.63</v>
      </c>
      <c r="V18" s="109">
        <v>8.69</v>
      </c>
      <c r="W18" s="115" t="s">
        <v>27</v>
      </c>
      <c r="X18" s="116">
        <v>26.17</v>
      </c>
      <c r="Y18" s="109">
        <v>15.24</v>
      </c>
      <c r="Z18" s="115" t="s">
        <v>29</v>
      </c>
      <c r="AA18" s="116">
        <v>26.33</v>
      </c>
      <c r="AB18" s="109">
        <v>12.59</v>
      </c>
      <c r="AC18" s="115" t="s">
        <v>36</v>
      </c>
      <c r="AD18" s="116">
        <v>22.09</v>
      </c>
      <c r="AE18" s="109">
        <v>9.89</v>
      </c>
      <c r="AF18" s="115" t="s">
        <v>32</v>
      </c>
      <c r="AG18" s="116">
        <v>26.72</v>
      </c>
      <c r="AH18" s="109">
        <v>10.37</v>
      </c>
      <c r="AI18" s="115" t="s">
        <v>71</v>
      </c>
      <c r="AJ18" s="116">
        <v>18.510000000000002</v>
      </c>
      <c r="AK18" s="109">
        <v>3.42</v>
      </c>
      <c r="AL18" s="115" t="s">
        <v>34</v>
      </c>
      <c r="AM18" s="116">
        <v>22.37</v>
      </c>
      <c r="AN18" s="109">
        <v>5</v>
      </c>
      <c r="AO18" s="108">
        <f t="shared" si="8"/>
        <v>23.238888888888887</v>
      </c>
      <c r="AP18" s="109">
        <f t="shared" si="9"/>
        <v>26.238888888888887</v>
      </c>
      <c r="AQ18" s="111" t="str">
        <f t="shared" si="10"/>
        <v>OPOOPPOOO</v>
      </c>
      <c r="AR18" s="117" t="str">
        <f t="shared" si="11"/>
        <v>OPOOP</v>
      </c>
      <c r="AT18" s="7" t="str">
        <f t="shared" si="12"/>
        <v>O</v>
      </c>
      <c r="AU18" s="7" t="str">
        <f t="shared" si="13"/>
        <v>O</v>
      </c>
      <c r="AV18" s="7" t="str">
        <f t="shared" si="14"/>
        <v>O</v>
      </c>
      <c r="AW18" s="7" t="str">
        <f t="shared" si="15"/>
        <v>P</v>
      </c>
      <c r="AX18" s="7" t="str">
        <f t="shared" si="16"/>
        <v>P</v>
      </c>
      <c r="AY18" s="7" t="str">
        <f t="shared" si="17"/>
        <v>O</v>
      </c>
      <c r="AZ18" s="7" t="str">
        <f t="shared" si="18"/>
        <v>O</v>
      </c>
      <c r="BA18" s="7" t="str">
        <f t="shared" si="19"/>
        <v>P</v>
      </c>
      <c r="BB18" s="7" t="str">
        <f t="shared" si="20"/>
        <v>O</v>
      </c>
      <c r="BD18" s="81" t="str">
        <f t="shared" si="21"/>
        <v>OPOOPPOOO</v>
      </c>
      <c r="BE18" s="81" t="s">
        <v>111</v>
      </c>
      <c r="BF18" s="81" t="str">
        <f t="shared" si="22"/>
        <v>OPOOPPOOOOOOOPOOOOP</v>
      </c>
    </row>
    <row r="19" spans="2:58" x14ac:dyDescent="0.25">
      <c r="B19" s="60">
        <v>16</v>
      </c>
      <c r="D19" s="50" t="s">
        <v>123</v>
      </c>
      <c r="E19" s="40">
        <f t="shared" si="0"/>
        <v>4</v>
      </c>
      <c r="F19" s="103">
        <f t="shared" si="1"/>
        <v>3</v>
      </c>
      <c r="G19" s="103">
        <f t="shared" si="2"/>
        <v>1</v>
      </c>
      <c r="H19" s="103">
        <f t="shared" si="3"/>
        <v>10</v>
      </c>
      <c r="I19" s="103">
        <f t="shared" si="4"/>
        <v>5</v>
      </c>
      <c r="J19" s="104">
        <f t="shared" si="5"/>
        <v>31.999999999999996</v>
      </c>
      <c r="K19" s="103">
        <v>1</v>
      </c>
      <c r="L19" s="103">
        <f t="shared" si="6"/>
        <v>15</v>
      </c>
      <c r="M19" s="105">
        <f t="shared" si="7"/>
        <v>2.1333333333333333</v>
      </c>
      <c r="N19" s="115" t="s">
        <v>16</v>
      </c>
      <c r="O19" s="116">
        <v>23.71</v>
      </c>
      <c r="P19" s="109">
        <v>11.2</v>
      </c>
      <c r="Q19" s="115" t="s">
        <v>17</v>
      </c>
      <c r="R19" s="116">
        <v>23.86</v>
      </c>
      <c r="S19" s="109">
        <v>8.6</v>
      </c>
      <c r="T19" s="115" t="s">
        <v>19</v>
      </c>
      <c r="U19" s="116">
        <v>22.32</v>
      </c>
      <c r="V19" s="109">
        <v>7.76</v>
      </c>
      <c r="W19" s="115" t="s">
        <v>17</v>
      </c>
      <c r="X19" s="116">
        <v>22.77</v>
      </c>
      <c r="Y19" s="109">
        <v>4.4400000000000004</v>
      </c>
      <c r="Z19" s="115" t="s">
        <v>57</v>
      </c>
      <c r="AA19" s="116"/>
      <c r="AB19" s="109"/>
      <c r="AC19" s="115" t="s">
        <v>57</v>
      </c>
      <c r="AD19" s="116"/>
      <c r="AE19" s="109"/>
      <c r="AF19" s="115" t="s">
        <v>57</v>
      </c>
      <c r="AG19" s="116"/>
      <c r="AH19" s="109"/>
      <c r="AI19" s="115" t="s">
        <v>57</v>
      </c>
      <c r="AJ19" s="116"/>
      <c r="AK19" s="109"/>
      <c r="AL19" s="115" t="s">
        <v>57</v>
      </c>
      <c r="AM19" s="116"/>
      <c r="AN19" s="109"/>
      <c r="AO19" s="108">
        <f t="shared" si="8"/>
        <v>23.164999999999999</v>
      </c>
      <c r="AP19" s="109">
        <f t="shared" si="9"/>
        <v>26.164999999999999</v>
      </c>
      <c r="AQ19" s="111" t="str">
        <f t="shared" si="10"/>
        <v>POPP</v>
      </c>
      <c r="AR19" s="117" t="str">
        <f t="shared" si="11"/>
        <v>POPPO</v>
      </c>
      <c r="AT19" s="7" t="str">
        <f t="shared" si="12"/>
        <v>P</v>
      </c>
      <c r="AU19" s="7" t="str">
        <f t="shared" si="13"/>
        <v>P</v>
      </c>
      <c r="AV19" s="7" t="str">
        <f t="shared" si="14"/>
        <v>O</v>
      </c>
      <c r="AW19" s="7" t="str">
        <f t="shared" si="15"/>
        <v>P</v>
      </c>
      <c r="AX19" s="7" t="str">
        <f t="shared" si="16"/>
        <v/>
      </c>
      <c r="AY19" s="7" t="str">
        <f t="shared" si="17"/>
        <v/>
      </c>
      <c r="AZ19" s="7" t="str">
        <f t="shared" si="18"/>
        <v/>
      </c>
      <c r="BA19" s="7" t="str">
        <f t="shared" si="19"/>
        <v/>
      </c>
      <c r="BB19" s="7" t="str">
        <f t="shared" si="20"/>
        <v/>
      </c>
      <c r="BD19" s="81" t="str">
        <f t="shared" si="21"/>
        <v>POPP</v>
      </c>
      <c r="BE19" s="81" t="s">
        <v>112</v>
      </c>
      <c r="BF19" s="81" t="str">
        <f t="shared" si="22"/>
        <v>POPPOPOOOO</v>
      </c>
    </row>
    <row r="20" spans="2:58" x14ac:dyDescent="0.25">
      <c r="B20" s="60">
        <v>17</v>
      </c>
      <c r="D20" s="50" t="s">
        <v>73</v>
      </c>
      <c r="E20" s="40">
        <f t="shared" si="0"/>
        <v>5</v>
      </c>
      <c r="F20" s="103">
        <f t="shared" si="1"/>
        <v>3</v>
      </c>
      <c r="G20" s="103">
        <f t="shared" si="2"/>
        <v>2</v>
      </c>
      <c r="H20" s="103">
        <f t="shared" si="3"/>
        <v>12</v>
      </c>
      <c r="I20" s="103">
        <f t="shared" si="4"/>
        <v>10</v>
      </c>
      <c r="J20" s="104">
        <f t="shared" si="5"/>
        <v>35.57</v>
      </c>
      <c r="K20" s="103"/>
      <c r="L20" s="103">
        <f t="shared" si="6"/>
        <v>22</v>
      </c>
      <c r="M20" s="105">
        <f t="shared" si="7"/>
        <v>1.6168181818181819</v>
      </c>
      <c r="N20" s="115" t="s">
        <v>57</v>
      </c>
      <c r="O20" s="116"/>
      <c r="P20" s="109"/>
      <c r="Q20" s="115" t="s">
        <v>57</v>
      </c>
      <c r="R20" s="116"/>
      <c r="S20" s="109"/>
      <c r="T20" s="115" t="s">
        <v>57</v>
      </c>
      <c r="U20" s="116"/>
      <c r="V20" s="109"/>
      <c r="W20" s="115" t="s">
        <v>57</v>
      </c>
      <c r="X20" s="116"/>
      <c r="Y20" s="109"/>
      <c r="Z20" s="115" t="s">
        <v>16</v>
      </c>
      <c r="AA20" s="116">
        <v>24.01</v>
      </c>
      <c r="AB20" s="109">
        <v>9.61</v>
      </c>
      <c r="AC20" s="115" t="s">
        <v>42</v>
      </c>
      <c r="AD20" s="116">
        <v>23.73</v>
      </c>
      <c r="AE20" s="109">
        <v>4.6100000000000003</v>
      </c>
      <c r="AF20" s="115" t="s">
        <v>16</v>
      </c>
      <c r="AG20" s="116">
        <v>21.95</v>
      </c>
      <c r="AH20" s="109">
        <v>7.15</v>
      </c>
      <c r="AI20" s="115" t="s">
        <v>16</v>
      </c>
      <c r="AJ20" s="116">
        <v>23.66</v>
      </c>
      <c r="AK20" s="109">
        <v>6.75</v>
      </c>
      <c r="AL20" s="115" t="s">
        <v>23</v>
      </c>
      <c r="AM20" s="116">
        <v>21.42</v>
      </c>
      <c r="AN20" s="109">
        <v>7.45</v>
      </c>
      <c r="AO20" s="108">
        <f t="shared" si="8"/>
        <v>22.954000000000001</v>
      </c>
      <c r="AP20" s="109">
        <f t="shared" si="9"/>
        <v>25.954000000000001</v>
      </c>
      <c r="AQ20" s="111" t="str">
        <f t="shared" si="10"/>
        <v>PPPOP</v>
      </c>
      <c r="AR20" s="117" t="str">
        <f t="shared" si="11"/>
        <v>PPPOP</v>
      </c>
      <c r="AT20" s="7" t="str">
        <f t="shared" si="12"/>
        <v/>
      </c>
      <c r="AU20" s="7" t="str">
        <f t="shared" si="13"/>
        <v/>
      </c>
      <c r="AV20" s="7" t="str">
        <f t="shared" si="14"/>
        <v/>
      </c>
      <c r="AW20" s="7" t="str">
        <f t="shared" si="15"/>
        <v/>
      </c>
      <c r="AX20" s="7" t="str">
        <f t="shared" si="16"/>
        <v>P</v>
      </c>
      <c r="AY20" s="7" t="str">
        <f t="shared" si="17"/>
        <v>O</v>
      </c>
      <c r="AZ20" s="7" t="str">
        <f t="shared" si="18"/>
        <v>P</v>
      </c>
      <c r="BA20" s="7" t="str">
        <f t="shared" si="19"/>
        <v>P</v>
      </c>
      <c r="BB20" s="7" t="str">
        <f t="shared" si="20"/>
        <v>P</v>
      </c>
      <c r="BD20" s="81" t="str">
        <f t="shared" si="21"/>
        <v>PPPOP</v>
      </c>
      <c r="BE20" s="81" t="s">
        <v>113</v>
      </c>
      <c r="BF20" s="81" t="str">
        <f t="shared" si="22"/>
        <v>PPPOPOOOOPOOP</v>
      </c>
    </row>
    <row r="21" spans="2:58" x14ac:dyDescent="0.25">
      <c r="B21" s="60">
        <v>18</v>
      </c>
      <c r="D21" s="50" t="s">
        <v>26</v>
      </c>
      <c r="E21" s="40">
        <f t="shared" si="0"/>
        <v>7</v>
      </c>
      <c r="F21" s="103">
        <f t="shared" si="1"/>
        <v>2</v>
      </c>
      <c r="G21" s="103">
        <f t="shared" si="2"/>
        <v>5</v>
      </c>
      <c r="H21" s="103">
        <f t="shared" si="3"/>
        <v>18</v>
      </c>
      <c r="I21" s="103">
        <f t="shared" si="4"/>
        <v>25</v>
      </c>
      <c r="J21" s="104">
        <f t="shared" si="5"/>
        <v>74.09</v>
      </c>
      <c r="K21" s="103">
        <v>4</v>
      </c>
      <c r="L21" s="103">
        <f t="shared" si="6"/>
        <v>43</v>
      </c>
      <c r="M21" s="105">
        <f t="shared" si="7"/>
        <v>1.7230232558139535</v>
      </c>
      <c r="N21" s="115" t="s">
        <v>36</v>
      </c>
      <c r="O21" s="116">
        <v>25.07</v>
      </c>
      <c r="P21" s="109">
        <v>9.9499999999999993</v>
      </c>
      <c r="Q21" s="115" t="s">
        <v>57</v>
      </c>
      <c r="R21" s="116"/>
      <c r="S21" s="109"/>
      <c r="T21" s="115" t="s">
        <v>57</v>
      </c>
      <c r="U21" s="116"/>
      <c r="V21" s="109"/>
      <c r="W21" s="115" t="s">
        <v>36</v>
      </c>
      <c r="X21" s="116">
        <v>23.22</v>
      </c>
      <c r="Y21" s="109">
        <v>11.05</v>
      </c>
      <c r="Z21" s="115" t="s">
        <v>36</v>
      </c>
      <c r="AA21" s="116">
        <v>23.72</v>
      </c>
      <c r="AB21" s="109">
        <v>10.82</v>
      </c>
      <c r="AC21" s="115" t="s">
        <v>36</v>
      </c>
      <c r="AD21" s="116">
        <v>25.25</v>
      </c>
      <c r="AE21" s="109">
        <v>11.63</v>
      </c>
      <c r="AF21" s="115" t="s">
        <v>30</v>
      </c>
      <c r="AG21" s="116">
        <v>26.92</v>
      </c>
      <c r="AH21" s="109">
        <v>11.54</v>
      </c>
      <c r="AI21" s="115" t="s">
        <v>36</v>
      </c>
      <c r="AJ21" s="116">
        <v>17.79</v>
      </c>
      <c r="AK21" s="109">
        <v>4.88</v>
      </c>
      <c r="AL21" s="115" t="s">
        <v>27</v>
      </c>
      <c r="AM21" s="116">
        <v>23.19</v>
      </c>
      <c r="AN21" s="109">
        <v>14.22</v>
      </c>
      <c r="AO21" s="108">
        <f t="shared" si="8"/>
        <v>23.594285714285714</v>
      </c>
      <c r="AP21" s="109">
        <f t="shared" si="9"/>
        <v>25.594285714285714</v>
      </c>
      <c r="AQ21" s="111" t="str">
        <f t="shared" si="10"/>
        <v>OPPOOOO</v>
      </c>
      <c r="AR21" s="117" t="str">
        <f t="shared" si="11"/>
        <v>OPPOO</v>
      </c>
      <c r="AT21" s="7" t="str">
        <f t="shared" si="12"/>
        <v>O</v>
      </c>
      <c r="AU21" s="7" t="str">
        <f t="shared" si="13"/>
        <v/>
      </c>
      <c r="AV21" s="7" t="str">
        <f t="shared" si="14"/>
        <v/>
      </c>
      <c r="AW21" s="7" t="str">
        <f t="shared" si="15"/>
        <v>O</v>
      </c>
      <c r="AX21" s="7" t="str">
        <f t="shared" si="16"/>
        <v>O</v>
      </c>
      <c r="AY21" s="7" t="str">
        <f t="shared" si="17"/>
        <v>O</v>
      </c>
      <c r="AZ21" s="7" t="str">
        <f t="shared" si="18"/>
        <v>P</v>
      </c>
      <c r="BA21" s="7" t="str">
        <f t="shared" si="19"/>
        <v>P</v>
      </c>
      <c r="BB21" s="7" t="str">
        <f t="shared" si="20"/>
        <v>O</v>
      </c>
      <c r="BD21" s="81" t="str">
        <f t="shared" si="21"/>
        <v>OPPOOOO</v>
      </c>
      <c r="BE21" s="81" t="s">
        <v>81</v>
      </c>
      <c r="BF21" s="81" t="str">
        <f t="shared" si="22"/>
        <v>OPPOOOOO</v>
      </c>
    </row>
    <row r="22" spans="2:58" x14ac:dyDescent="0.25">
      <c r="B22" s="60">
        <v>19</v>
      </c>
      <c r="D22" s="50" t="s">
        <v>131</v>
      </c>
      <c r="E22" s="40">
        <f t="shared" si="0"/>
        <v>9</v>
      </c>
      <c r="F22" s="103">
        <f t="shared" si="1"/>
        <v>3</v>
      </c>
      <c r="G22" s="103">
        <f t="shared" si="2"/>
        <v>6</v>
      </c>
      <c r="H22" s="103">
        <f t="shared" si="3"/>
        <v>18</v>
      </c>
      <c r="I22" s="103">
        <f t="shared" si="4"/>
        <v>16</v>
      </c>
      <c r="J22" s="104">
        <f t="shared" si="5"/>
        <v>57.7</v>
      </c>
      <c r="K22" s="103">
        <v>4</v>
      </c>
      <c r="L22" s="103">
        <f t="shared" si="6"/>
        <v>34</v>
      </c>
      <c r="M22" s="105">
        <f t="shared" si="7"/>
        <v>1.697058823529412</v>
      </c>
      <c r="N22" s="115" t="s">
        <v>15</v>
      </c>
      <c r="O22" s="116">
        <v>22.5</v>
      </c>
      <c r="P22" s="109">
        <v>8.02</v>
      </c>
      <c r="Q22" s="115" t="s">
        <v>17</v>
      </c>
      <c r="R22" s="116">
        <v>20.59</v>
      </c>
      <c r="S22" s="109">
        <v>2.8</v>
      </c>
      <c r="T22" s="115" t="s">
        <v>23</v>
      </c>
      <c r="U22" s="116">
        <v>21.7</v>
      </c>
      <c r="V22" s="109">
        <v>4.8</v>
      </c>
      <c r="W22" s="115" t="s">
        <v>42</v>
      </c>
      <c r="X22" s="116">
        <v>18.559999999999999</v>
      </c>
      <c r="Y22" s="109">
        <v>4</v>
      </c>
      <c r="Z22" s="115" t="s">
        <v>15</v>
      </c>
      <c r="AA22" s="116">
        <v>26.3</v>
      </c>
      <c r="AB22" s="109">
        <v>12.69</v>
      </c>
      <c r="AC22" s="115" t="s">
        <v>15</v>
      </c>
      <c r="AD22" s="116">
        <v>24.42</v>
      </c>
      <c r="AE22" s="109">
        <v>10.75</v>
      </c>
      <c r="AF22" s="115" t="s">
        <v>17</v>
      </c>
      <c r="AG22" s="116">
        <v>20.88</v>
      </c>
      <c r="AH22" s="109">
        <v>5.4</v>
      </c>
      <c r="AI22" s="115" t="s">
        <v>17</v>
      </c>
      <c r="AJ22" s="116">
        <v>25.05</v>
      </c>
      <c r="AK22" s="109">
        <v>6.99</v>
      </c>
      <c r="AL22" s="115" t="s">
        <v>42</v>
      </c>
      <c r="AM22" s="116">
        <v>23.1</v>
      </c>
      <c r="AN22" s="109">
        <v>2.25</v>
      </c>
      <c r="AO22" s="108">
        <f t="shared" si="8"/>
        <v>22.566666666666666</v>
      </c>
      <c r="AP22" s="109">
        <f t="shared" si="9"/>
        <v>25.566666666666666</v>
      </c>
      <c r="AQ22" s="111" t="str">
        <f t="shared" si="10"/>
        <v>PPOOOOPPO</v>
      </c>
      <c r="AR22" s="117" t="str">
        <f t="shared" si="11"/>
        <v>PPOOO</v>
      </c>
      <c r="AT22" s="7" t="str">
        <f t="shared" si="12"/>
        <v>O</v>
      </c>
      <c r="AU22" s="7" t="str">
        <f t="shared" si="13"/>
        <v>P</v>
      </c>
      <c r="AV22" s="7" t="str">
        <f t="shared" si="14"/>
        <v>P</v>
      </c>
      <c r="AW22" s="7" t="str">
        <f t="shared" si="15"/>
        <v>O</v>
      </c>
      <c r="AX22" s="7" t="str">
        <f t="shared" si="16"/>
        <v>O</v>
      </c>
      <c r="AY22" s="7" t="str">
        <f t="shared" si="17"/>
        <v>O</v>
      </c>
      <c r="AZ22" s="7" t="str">
        <f t="shared" si="18"/>
        <v>O</v>
      </c>
      <c r="BA22" s="7" t="str">
        <f t="shared" si="19"/>
        <v>P</v>
      </c>
      <c r="BB22" s="7" t="str">
        <f t="shared" si="20"/>
        <v>P</v>
      </c>
      <c r="BD22" s="81" t="str">
        <f t="shared" si="21"/>
        <v>PPOOOOPPO</v>
      </c>
      <c r="BE22" s="81" t="s">
        <v>114</v>
      </c>
      <c r="BF22" s="81" t="str">
        <f t="shared" si="22"/>
        <v>PPOOOOPPOOOOOPPPPP</v>
      </c>
    </row>
    <row r="23" spans="2:58" x14ac:dyDescent="0.25">
      <c r="B23" s="60">
        <v>20</v>
      </c>
      <c r="D23" s="50" t="s">
        <v>21</v>
      </c>
      <c r="E23" s="40">
        <f t="shared" si="0"/>
        <v>9</v>
      </c>
      <c r="F23" s="103">
        <f t="shared" si="1"/>
        <v>3</v>
      </c>
      <c r="G23" s="103">
        <f t="shared" si="2"/>
        <v>6</v>
      </c>
      <c r="H23" s="103">
        <f t="shared" si="3"/>
        <v>18</v>
      </c>
      <c r="I23" s="103">
        <f t="shared" si="4"/>
        <v>18</v>
      </c>
      <c r="J23" s="104">
        <f t="shared" si="5"/>
        <v>58.53</v>
      </c>
      <c r="K23" s="103">
        <v>2</v>
      </c>
      <c r="L23" s="103">
        <f t="shared" si="6"/>
        <v>36</v>
      </c>
      <c r="M23" s="105">
        <f t="shared" si="7"/>
        <v>1.6258333333333335</v>
      </c>
      <c r="N23" s="115" t="s">
        <v>15</v>
      </c>
      <c r="O23" s="116">
        <v>22.27</v>
      </c>
      <c r="P23" s="109">
        <v>6.74</v>
      </c>
      <c r="Q23" s="115" t="s">
        <v>17</v>
      </c>
      <c r="R23" s="116">
        <v>22.43</v>
      </c>
      <c r="S23" s="109">
        <v>5.8</v>
      </c>
      <c r="T23" s="115" t="s">
        <v>42</v>
      </c>
      <c r="U23" s="116">
        <v>16.13</v>
      </c>
      <c r="V23" s="109">
        <v>1</v>
      </c>
      <c r="W23" s="115" t="s">
        <v>17</v>
      </c>
      <c r="X23" s="116">
        <v>26.37</v>
      </c>
      <c r="Y23" s="109">
        <v>6.81</v>
      </c>
      <c r="Z23" s="115" t="s">
        <v>19</v>
      </c>
      <c r="AA23" s="116">
        <v>21.13</v>
      </c>
      <c r="AB23" s="109">
        <v>4.4000000000000004</v>
      </c>
      <c r="AC23" s="115" t="s">
        <v>15</v>
      </c>
      <c r="AD23" s="116">
        <v>23.02</v>
      </c>
      <c r="AE23" s="109">
        <v>8.1999999999999993</v>
      </c>
      <c r="AF23" s="115" t="s">
        <v>23</v>
      </c>
      <c r="AG23" s="116">
        <v>23.54</v>
      </c>
      <c r="AH23" s="109">
        <v>9</v>
      </c>
      <c r="AI23" s="115" t="s">
        <v>23</v>
      </c>
      <c r="AJ23" s="116">
        <v>23.24</v>
      </c>
      <c r="AK23" s="109">
        <v>6.03</v>
      </c>
      <c r="AL23" s="115" t="s">
        <v>34</v>
      </c>
      <c r="AM23" s="116">
        <v>24.56</v>
      </c>
      <c r="AN23" s="109">
        <v>10.55</v>
      </c>
      <c r="AO23" s="108">
        <f t="shared" si="8"/>
        <v>22.521111111111111</v>
      </c>
      <c r="AP23" s="109">
        <f t="shared" si="9"/>
        <v>25.521111111111111</v>
      </c>
      <c r="AQ23" s="111" t="str">
        <f t="shared" si="10"/>
        <v>PPOOOPOPO</v>
      </c>
      <c r="AR23" s="117" t="str">
        <f t="shared" si="11"/>
        <v>PPOOO</v>
      </c>
      <c r="AT23" s="7" t="str">
        <f t="shared" si="12"/>
        <v>O</v>
      </c>
      <c r="AU23" s="7" t="str">
        <f t="shared" si="13"/>
        <v>P</v>
      </c>
      <c r="AV23" s="7" t="str">
        <f t="shared" si="14"/>
        <v>O</v>
      </c>
      <c r="AW23" s="7" t="str">
        <f t="shared" si="15"/>
        <v>P</v>
      </c>
      <c r="AX23" s="7" t="str">
        <f t="shared" si="16"/>
        <v>O</v>
      </c>
      <c r="AY23" s="7" t="str">
        <f t="shared" si="17"/>
        <v>O</v>
      </c>
      <c r="AZ23" s="7" t="str">
        <f t="shared" si="18"/>
        <v>O</v>
      </c>
      <c r="BA23" s="7" t="str">
        <f t="shared" si="19"/>
        <v>P</v>
      </c>
      <c r="BB23" s="7" t="str">
        <f t="shared" si="20"/>
        <v>P</v>
      </c>
      <c r="BD23" s="81" t="str">
        <f t="shared" si="21"/>
        <v>PPOOOPOPO</v>
      </c>
      <c r="BE23" s="81" t="s">
        <v>83</v>
      </c>
      <c r="BF23" s="81" t="str">
        <f t="shared" si="22"/>
        <v>PPOOOPOPOPOOO</v>
      </c>
    </row>
    <row r="24" spans="2:58" x14ac:dyDescent="0.25">
      <c r="B24" s="60">
        <v>21</v>
      </c>
      <c r="D24" s="50" t="s">
        <v>33</v>
      </c>
      <c r="E24" s="40">
        <f t="shared" si="0"/>
        <v>9</v>
      </c>
      <c r="F24" s="103">
        <f t="shared" si="1"/>
        <v>2</v>
      </c>
      <c r="G24" s="103">
        <f t="shared" si="2"/>
        <v>7</v>
      </c>
      <c r="H24" s="103">
        <f t="shared" si="3"/>
        <v>18</v>
      </c>
      <c r="I24" s="103">
        <f t="shared" si="4"/>
        <v>27</v>
      </c>
      <c r="J24" s="104">
        <f t="shared" si="5"/>
        <v>68.91</v>
      </c>
      <c r="K24" s="103"/>
      <c r="L24" s="103">
        <f t="shared" si="6"/>
        <v>45</v>
      </c>
      <c r="M24" s="105">
        <f t="shared" si="7"/>
        <v>1.5313333333333332</v>
      </c>
      <c r="N24" s="115" t="s">
        <v>36</v>
      </c>
      <c r="O24" s="116">
        <v>23.56</v>
      </c>
      <c r="P24" s="109">
        <v>9.9499999999999993</v>
      </c>
      <c r="Q24" s="115" t="s">
        <v>36</v>
      </c>
      <c r="R24" s="116">
        <v>23.5</v>
      </c>
      <c r="S24" s="109">
        <v>8.81</v>
      </c>
      <c r="T24" s="115" t="s">
        <v>36</v>
      </c>
      <c r="U24" s="116">
        <v>23.05</v>
      </c>
      <c r="V24" s="109">
        <v>8.9</v>
      </c>
      <c r="W24" s="115" t="s">
        <v>16</v>
      </c>
      <c r="X24" s="116">
        <v>22.69</v>
      </c>
      <c r="Y24" s="109">
        <v>7.04</v>
      </c>
      <c r="Z24" s="115" t="s">
        <v>15</v>
      </c>
      <c r="AA24" s="116">
        <v>23.83</v>
      </c>
      <c r="AB24" s="109">
        <v>6.84</v>
      </c>
      <c r="AC24" s="115" t="s">
        <v>15</v>
      </c>
      <c r="AD24" s="116">
        <v>25.33</v>
      </c>
      <c r="AE24" s="109">
        <v>11.7</v>
      </c>
      <c r="AF24" s="115" t="s">
        <v>23</v>
      </c>
      <c r="AG24" s="116">
        <v>23.34</v>
      </c>
      <c r="AH24" s="109">
        <v>8.02</v>
      </c>
      <c r="AI24" s="115" t="s">
        <v>15</v>
      </c>
      <c r="AJ24" s="116">
        <v>23.47</v>
      </c>
      <c r="AK24" s="109">
        <v>7.65</v>
      </c>
      <c r="AL24" s="115" t="s">
        <v>42</v>
      </c>
      <c r="AM24" s="116">
        <v>22.59</v>
      </c>
      <c r="AN24" s="109" t="s">
        <v>141</v>
      </c>
      <c r="AO24" s="108">
        <f t="shared" si="8"/>
        <v>23.484444444444442</v>
      </c>
      <c r="AP24" s="109">
        <f t="shared" si="9"/>
        <v>25.484444444444442</v>
      </c>
      <c r="AQ24" s="111" t="str">
        <f t="shared" si="10"/>
        <v>OPOOOPOOO</v>
      </c>
      <c r="AR24" s="117" t="str">
        <f t="shared" si="11"/>
        <v>OPOOO</v>
      </c>
      <c r="AT24" s="7" t="str">
        <f t="shared" si="12"/>
        <v>O</v>
      </c>
      <c r="AU24" s="7" t="str">
        <f t="shared" si="13"/>
        <v>O</v>
      </c>
      <c r="AV24" s="7" t="str">
        <f t="shared" si="14"/>
        <v>O</v>
      </c>
      <c r="AW24" s="7" t="str">
        <f t="shared" si="15"/>
        <v>P</v>
      </c>
      <c r="AX24" s="7" t="str">
        <f t="shared" si="16"/>
        <v>O</v>
      </c>
      <c r="AY24" s="7" t="str">
        <f t="shared" si="17"/>
        <v>O</v>
      </c>
      <c r="AZ24" s="7" t="str">
        <f t="shared" si="18"/>
        <v>O</v>
      </c>
      <c r="BA24" s="7" t="str">
        <f t="shared" si="19"/>
        <v>P</v>
      </c>
      <c r="BB24" s="7" t="str">
        <f t="shared" si="20"/>
        <v>O</v>
      </c>
      <c r="BD24" s="81" t="str">
        <f t="shared" si="21"/>
        <v>OPOOOPOOO</v>
      </c>
      <c r="BE24" s="81" t="s">
        <v>115</v>
      </c>
      <c r="BF24" s="81" t="str">
        <f t="shared" si="22"/>
        <v>OPOOOPOOOOOPOPOOPO</v>
      </c>
    </row>
    <row r="25" spans="2:58" x14ac:dyDescent="0.25">
      <c r="B25" s="60">
        <v>22</v>
      </c>
      <c r="D25" s="50" t="s">
        <v>130</v>
      </c>
      <c r="E25" s="40">
        <f t="shared" si="0"/>
        <v>9</v>
      </c>
      <c r="F25" s="103">
        <f t="shared" si="1"/>
        <v>2</v>
      </c>
      <c r="G25" s="103">
        <f t="shared" si="2"/>
        <v>7</v>
      </c>
      <c r="H25" s="103">
        <f t="shared" si="3"/>
        <v>14</v>
      </c>
      <c r="I25" s="103">
        <f t="shared" si="4"/>
        <v>20</v>
      </c>
      <c r="J25" s="104">
        <f t="shared" si="5"/>
        <v>52.86</v>
      </c>
      <c r="K25" s="103">
        <v>2</v>
      </c>
      <c r="L25" s="103">
        <f t="shared" si="6"/>
        <v>34</v>
      </c>
      <c r="M25" s="105">
        <f t="shared" si="7"/>
        <v>1.5547058823529412</v>
      </c>
      <c r="N25" s="115" t="s">
        <v>19</v>
      </c>
      <c r="O25" s="116">
        <v>24.01</v>
      </c>
      <c r="P25" s="109">
        <v>4.8499999999999996</v>
      </c>
      <c r="Q25" s="115" t="s">
        <v>19</v>
      </c>
      <c r="R25" s="116">
        <v>23.35</v>
      </c>
      <c r="S25" s="109">
        <v>5.38</v>
      </c>
      <c r="T25" s="115" t="s">
        <v>17</v>
      </c>
      <c r="U25" s="116">
        <v>28.36</v>
      </c>
      <c r="V25" s="109">
        <v>6.57</v>
      </c>
      <c r="W25" s="115" t="s">
        <v>42</v>
      </c>
      <c r="X25" s="116">
        <v>23.12</v>
      </c>
      <c r="Y25" s="109">
        <v>3.25</v>
      </c>
      <c r="Z25" s="115" t="s">
        <v>17</v>
      </c>
      <c r="AA25" s="116">
        <v>23.12</v>
      </c>
      <c r="AB25" s="109">
        <v>4.8</v>
      </c>
      <c r="AC25" s="115" t="s">
        <v>42</v>
      </c>
      <c r="AD25" s="116">
        <v>19.91</v>
      </c>
      <c r="AE25" s="109">
        <v>2.4</v>
      </c>
      <c r="AF25" s="115" t="s">
        <v>15</v>
      </c>
      <c r="AG25" s="116">
        <v>22.16</v>
      </c>
      <c r="AH25" s="109">
        <v>10.4</v>
      </c>
      <c r="AI25" s="115" t="s">
        <v>16</v>
      </c>
      <c r="AJ25" s="116">
        <v>24.37</v>
      </c>
      <c r="AK25" s="109">
        <v>8.81</v>
      </c>
      <c r="AL25" s="115" t="s">
        <v>19</v>
      </c>
      <c r="AM25" s="116">
        <v>22.16</v>
      </c>
      <c r="AN25" s="109">
        <v>6.4</v>
      </c>
      <c r="AO25" s="108">
        <f t="shared" si="8"/>
        <v>23.395555555555557</v>
      </c>
      <c r="AP25" s="109">
        <f t="shared" si="9"/>
        <v>25.395555555555557</v>
      </c>
      <c r="AQ25" s="111" t="str">
        <f t="shared" si="10"/>
        <v>POOOPOPOO</v>
      </c>
      <c r="AR25" s="117" t="str">
        <f t="shared" si="11"/>
        <v>POOOP</v>
      </c>
      <c r="AT25" s="7" t="str">
        <f t="shared" si="12"/>
        <v>O</v>
      </c>
      <c r="AU25" s="7" t="str">
        <f t="shared" si="13"/>
        <v>O</v>
      </c>
      <c r="AV25" s="7" t="str">
        <f t="shared" si="14"/>
        <v>P</v>
      </c>
      <c r="AW25" s="7" t="str">
        <f t="shared" si="15"/>
        <v>O</v>
      </c>
      <c r="AX25" s="7" t="str">
        <f t="shared" si="16"/>
        <v>P</v>
      </c>
      <c r="AY25" s="7" t="str">
        <f t="shared" si="17"/>
        <v>O</v>
      </c>
      <c r="AZ25" s="7" t="str">
        <f t="shared" si="18"/>
        <v>O</v>
      </c>
      <c r="BA25" s="7" t="str">
        <f t="shared" si="19"/>
        <v>O</v>
      </c>
      <c r="BB25" s="7" t="str">
        <f t="shared" si="20"/>
        <v>P</v>
      </c>
      <c r="BD25" s="81" t="str">
        <f t="shared" si="21"/>
        <v>POOOPOPOO</v>
      </c>
      <c r="BE25" s="81" t="s">
        <v>116</v>
      </c>
      <c r="BF25" s="81" t="str">
        <f t="shared" si="22"/>
        <v>POOOPOPOOPOPOOPOPO</v>
      </c>
    </row>
    <row r="26" spans="2:58" x14ac:dyDescent="0.25">
      <c r="B26" s="60">
        <v>23</v>
      </c>
      <c r="D26" s="50" t="s">
        <v>139</v>
      </c>
      <c r="E26" s="40">
        <f t="shared" si="0"/>
        <v>5</v>
      </c>
      <c r="F26" s="103">
        <f t="shared" si="1"/>
        <v>2</v>
      </c>
      <c r="G26" s="103">
        <f t="shared" si="2"/>
        <v>3</v>
      </c>
      <c r="H26" s="103">
        <f t="shared" si="3"/>
        <v>10</v>
      </c>
      <c r="I26" s="103">
        <f t="shared" si="4"/>
        <v>9</v>
      </c>
      <c r="J26" s="104">
        <f t="shared" si="5"/>
        <v>29.490000000000002</v>
      </c>
      <c r="K26" s="103">
        <v>1</v>
      </c>
      <c r="L26" s="103">
        <f t="shared" si="6"/>
        <v>19</v>
      </c>
      <c r="M26" s="105">
        <f t="shared" si="7"/>
        <v>1.5521052631578949</v>
      </c>
      <c r="N26" s="115" t="s">
        <v>57</v>
      </c>
      <c r="O26" s="116"/>
      <c r="P26" s="109"/>
      <c r="Q26" s="115" t="s">
        <v>57</v>
      </c>
      <c r="R26" s="116"/>
      <c r="S26" s="109"/>
      <c r="T26" s="115" t="s">
        <v>57</v>
      </c>
      <c r="U26" s="116"/>
      <c r="V26" s="109"/>
      <c r="W26" s="115" t="s">
        <v>15</v>
      </c>
      <c r="X26" s="116">
        <v>23.19</v>
      </c>
      <c r="Y26" s="109">
        <v>6.26</v>
      </c>
      <c r="Z26" s="115" t="s">
        <v>17</v>
      </c>
      <c r="AA26" s="116">
        <v>27.83</v>
      </c>
      <c r="AB26" s="109">
        <v>7.2</v>
      </c>
      <c r="AC26" s="115" t="s">
        <v>17</v>
      </c>
      <c r="AD26" s="116">
        <v>22.1</v>
      </c>
      <c r="AE26" s="109">
        <v>7.23</v>
      </c>
      <c r="AF26" s="115" t="s">
        <v>15</v>
      </c>
      <c r="AG26" s="116">
        <v>21.38</v>
      </c>
      <c r="AH26" s="109">
        <v>6.8</v>
      </c>
      <c r="AI26" s="115" t="s">
        <v>42</v>
      </c>
      <c r="AJ26" s="116">
        <v>19.38</v>
      </c>
      <c r="AK26" s="109">
        <v>2</v>
      </c>
      <c r="AL26" s="115" t="s">
        <v>57</v>
      </c>
      <c r="AM26" s="116"/>
      <c r="AN26" s="109"/>
      <c r="AO26" s="108">
        <f t="shared" si="8"/>
        <v>22.776</v>
      </c>
      <c r="AP26" s="109">
        <f t="shared" si="9"/>
        <v>24.776</v>
      </c>
      <c r="AQ26" s="111" t="str">
        <f t="shared" si="10"/>
        <v>OOPPO</v>
      </c>
      <c r="AR26" s="117" t="str">
        <f t="shared" si="11"/>
        <v>OOPPO</v>
      </c>
      <c r="AT26" s="7" t="str">
        <f t="shared" si="12"/>
        <v/>
      </c>
      <c r="AU26" s="7" t="str">
        <f t="shared" si="13"/>
        <v/>
      </c>
      <c r="AV26" s="7" t="str">
        <f t="shared" si="14"/>
        <v/>
      </c>
      <c r="AW26" s="7" t="str">
        <f t="shared" si="15"/>
        <v>O</v>
      </c>
      <c r="AX26" s="7" t="str">
        <f t="shared" si="16"/>
        <v>P</v>
      </c>
      <c r="AY26" s="7" t="str">
        <f t="shared" si="17"/>
        <v>P</v>
      </c>
      <c r="AZ26" s="7" t="str">
        <f t="shared" si="18"/>
        <v/>
      </c>
      <c r="BA26" s="7" t="str">
        <f t="shared" si="19"/>
        <v>O</v>
      </c>
      <c r="BB26" s="7" t="str">
        <f t="shared" si="20"/>
        <v>O</v>
      </c>
      <c r="BD26" s="81" t="str">
        <f t="shared" si="21"/>
        <v>OOPPO</v>
      </c>
      <c r="BE26" s="81" t="s">
        <v>117</v>
      </c>
      <c r="BF26" s="81" t="str">
        <f t="shared" si="22"/>
        <v>OOPPOOOOOPOPPO</v>
      </c>
    </row>
    <row r="27" spans="2:58" hidden="1" x14ac:dyDescent="0.25">
      <c r="B27" s="60">
        <v>26</v>
      </c>
      <c r="D27" s="50" t="s">
        <v>48</v>
      </c>
      <c r="E27" s="40">
        <f t="shared" si="0"/>
        <v>0</v>
      </c>
      <c r="F27" s="103">
        <f t="shared" si="1"/>
        <v>0</v>
      </c>
      <c r="G27" s="103">
        <f t="shared" si="2"/>
        <v>0</v>
      </c>
      <c r="H27" s="103">
        <f t="shared" si="3"/>
        <v>0</v>
      </c>
      <c r="I27" s="103">
        <f t="shared" si="4"/>
        <v>0</v>
      </c>
      <c r="J27" s="104">
        <f t="shared" si="5"/>
        <v>0</v>
      </c>
      <c r="K27" s="103"/>
      <c r="L27" s="103">
        <f t="shared" si="6"/>
        <v>0</v>
      </c>
      <c r="M27" s="105">
        <f t="shared" si="7"/>
        <v>0</v>
      </c>
      <c r="N27" s="115" t="s">
        <v>57</v>
      </c>
      <c r="O27" s="116"/>
      <c r="P27" s="109"/>
      <c r="Q27" s="115" t="s">
        <v>57</v>
      </c>
      <c r="R27" s="116"/>
      <c r="S27" s="109"/>
      <c r="T27" s="115" t="s">
        <v>57</v>
      </c>
      <c r="U27" s="116"/>
      <c r="V27" s="109"/>
      <c r="W27" s="115" t="s">
        <v>57</v>
      </c>
      <c r="X27" s="116"/>
      <c r="Y27" s="109"/>
      <c r="Z27" s="115" t="s">
        <v>57</v>
      </c>
      <c r="AA27" s="116"/>
      <c r="AB27" s="109"/>
      <c r="AC27" s="115" t="s">
        <v>57</v>
      </c>
      <c r="AD27" s="116"/>
      <c r="AE27" s="109"/>
      <c r="AF27" s="115" t="s">
        <v>57</v>
      </c>
      <c r="AG27" s="116"/>
      <c r="AH27" s="109"/>
      <c r="AI27" s="115" t="s">
        <v>57</v>
      </c>
      <c r="AJ27" s="116"/>
      <c r="AK27" s="109"/>
      <c r="AL27" s="115" t="s">
        <v>57</v>
      </c>
      <c r="AM27" s="116"/>
      <c r="AN27" s="109"/>
      <c r="AO27" s="108">
        <f t="shared" si="8"/>
        <v>0</v>
      </c>
      <c r="AP27" s="109">
        <f t="shared" si="9"/>
        <v>0</v>
      </c>
      <c r="AQ27" s="111" t="str">
        <f t="shared" si="10"/>
        <v/>
      </c>
      <c r="AR27" s="117" t="str">
        <f t="shared" si="11"/>
        <v/>
      </c>
      <c r="AT27" s="7" t="str">
        <f t="shared" si="12"/>
        <v/>
      </c>
      <c r="AU27" s="7" t="str">
        <f t="shared" si="13"/>
        <v/>
      </c>
      <c r="AV27" s="7" t="str">
        <f t="shared" si="14"/>
        <v/>
      </c>
      <c r="AW27" s="7" t="str">
        <f t="shared" si="15"/>
        <v/>
      </c>
      <c r="AX27" s="7" t="str">
        <f t="shared" si="16"/>
        <v/>
      </c>
      <c r="AY27" s="7" t="str">
        <f t="shared" si="17"/>
        <v/>
      </c>
      <c r="AZ27" s="7" t="str">
        <f t="shared" si="18"/>
        <v/>
      </c>
      <c r="BA27" s="7" t="str">
        <f t="shared" si="19"/>
        <v/>
      </c>
      <c r="BB27" s="7" t="str">
        <f t="shared" si="20"/>
        <v/>
      </c>
      <c r="BD27" s="81" t="str">
        <f t="shared" si="21"/>
        <v/>
      </c>
      <c r="BE27" s="81"/>
      <c r="BF27" s="81" t="str">
        <f t="shared" si="22"/>
        <v/>
      </c>
    </row>
    <row r="28" spans="2:58" hidden="1" x14ac:dyDescent="0.25">
      <c r="B28" s="76">
        <v>26</v>
      </c>
      <c r="D28" s="77" t="s">
        <v>72</v>
      </c>
      <c r="E28" s="40">
        <f t="shared" si="0"/>
        <v>0</v>
      </c>
      <c r="F28" s="103">
        <f t="shared" si="1"/>
        <v>0</v>
      </c>
      <c r="G28" s="103">
        <f t="shared" si="2"/>
        <v>0</v>
      </c>
      <c r="H28" s="103">
        <f t="shared" si="3"/>
        <v>0</v>
      </c>
      <c r="I28" s="103">
        <f t="shared" si="4"/>
        <v>0</v>
      </c>
      <c r="J28" s="104">
        <f t="shared" si="5"/>
        <v>0</v>
      </c>
      <c r="K28" s="103"/>
      <c r="L28" s="103">
        <f t="shared" si="6"/>
        <v>0</v>
      </c>
      <c r="M28" s="105">
        <f t="shared" si="7"/>
        <v>0</v>
      </c>
      <c r="N28" s="115" t="s">
        <v>57</v>
      </c>
      <c r="O28" s="116"/>
      <c r="P28" s="109"/>
      <c r="Q28" s="115" t="s">
        <v>57</v>
      </c>
      <c r="R28" s="116"/>
      <c r="S28" s="109"/>
      <c r="T28" s="115" t="s">
        <v>57</v>
      </c>
      <c r="U28" s="116"/>
      <c r="V28" s="109"/>
      <c r="W28" s="115" t="s">
        <v>57</v>
      </c>
      <c r="X28" s="116"/>
      <c r="Y28" s="109"/>
      <c r="Z28" s="115" t="s">
        <v>57</v>
      </c>
      <c r="AA28" s="116"/>
      <c r="AB28" s="109"/>
      <c r="AC28" s="115" t="s">
        <v>57</v>
      </c>
      <c r="AD28" s="116"/>
      <c r="AE28" s="109"/>
      <c r="AF28" s="115" t="s">
        <v>57</v>
      </c>
      <c r="AG28" s="116"/>
      <c r="AH28" s="109"/>
      <c r="AI28" s="115" t="s">
        <v>57</v>
      </c>
      <c r="AJ28" s="116"/>
      <c r="AK28" s="109"/>
      <c r="AL28" s="115" t="s">
        <v>57</v>
      </c>
      <c r="AM28" s="116"/>
      <c r="AN28" s="109"/>
      <c r="AO28" s="108">
        <f t="shared" si="8"/>
        <v>0</v>
      </c>
      <c r="AP28" s="109">
        <f t="shared" si="9"/>
        <v>0</v>
      </c>
      <c r="AQ28" s="111" t="str">
        <f t="shared" si="10"/>
        <v/>
      </c>
      <c r="AR28" s="117" t="str">
        <f t="shared" si="11"/>
        <v/>
      </c>
      <c r="AT28" s="7" t="str">
        <f t="shared" si="12"/>
        <v/>
      </c>
      <c r="AU28" s="7" t="str">
        <f t="shared" si="13"/>
        <v/>
      </c>
      <c r="AV28" s="7" t="str">
        <f t="shared" si="14"/>
        <v/>
      </c>
      <c r="AW28" s="7" t="str">
        <f t="shared" si="15"/>
        <v/>
      </c>
      <c r="AX28" s="7" t="str">
        <f t="shared" si="16"/>
        <v/>
      </c>
      <c r="AY28" s="7" t="str">
        <f t="shared" si="17"/>
        <v/>
      </c>
      <c r="AZ28" s="7" t="str">
        <f t="shared" si="18"/>
        <v/>
      </c>
      <c r="BA28" s="7" t="str">
        <f t="shared" si="19"/>
        <v/>
      </c>
      <c r="BB28" s="7" t="str">
        <f t="shared" si="20"/>
        <v/>
      </c>
      <c r="BD28" s="81" t="str">
        <f t="shared" si="21"/>
        <v/>
      </c>
      <c r="BE28" s="81"/>
      <c r="BF28" s="81" t="str">
        <f t="shared" si="22"/>
        <v/>
      </c>
    </row>
    <row r="29" spans="2:58" hidden="1" x14ac:dyDescent="0.25">
      <c r="B29" s="76">
        <v>26</v>
      </c>
      <c r="D29" s="77" t="s">
        <v>50</v>
      </c>
      <c r="E29" s="40">
        <f t="shared" si="0"/>
        <v>0</v>
      </c>
      <c r="F29" s="103">
        <f t="shared" si="1"/>
        <v>0</v>
      </c>
      <c r="G29" s="103">
        <f t="shared" si="2"/>
        <v>0</v>
      </c>
      <c r="H29" s="103">
        <f t="shared" si="3"/>
        <v>0</v>
      </c>
      <c r="I29" s="103">
        <f t="shared" si="4"/>
        <v>0</v>
      </c>
      <c r="J29" s="104">
        <f t="shared" si="5"/>
        <v>0</v>
      </c>
      <c r="K29" s="103"/>
      <c r="L29" s="103">
        <f t="shared" si="6"/>
        <v>0</v>
      </c>
      <c r="M29" s="105">
        <f t="shared" si="7"/>
        <v>0</v>
      </c>
      <c r="N29" s="115" t="s">
        <v>57</v>
      </c>
      <c r="O29" s="116"/>
      <c r="P29" s="109"/>
      <c r="Q29" s="115" t="s">
        <v>57</v>
      </c>
      <c r="R29" s="116"/>
      <c r="S29" s="109"/>
      <c r="T29" s="115" t="s">
        <v>57</v>
      </c>
      <c r="U29" s="116"/>
      <c r="V29" s="109"/>
      <c r="W29" s="115" t="s">
        <v>57</v>
      </c>
      <c r="X29" s="116"/>
      <c r="Y29" s="109"/>
      <c r="Z29" s="115" t="s">
        <v>57</v>
      </c>
      <c r="AA29" s="116"/>
      <c r="AB29" s="109"/>
      <c r="AC29" s="115" t="s">
        <v>57</v>
      </c>
      <c r="AD29" s="116"/>
      <c r="AE29" s="109"/>
      <c r="AF29" s="115" t="s">
        <v>57</v>
      </c>
      <c r="AG29" s="116"/>
      <c r="AH29" s="109"/>
      <c r="AI29" s="115" t="s">
        <v>57</v>
      </c>
      <c r="AJ29" s="116"/>
      <c r="AK29" s="109"/>
      <c r="AL29" s="115" t="s">
        <v>57</v>
      </c>
      <c r="AM29" s="116"/>
      <c r="AN29" s="109"/>
      <c r="AO29" s="108">
        <f t="shared" si="8"/>
        <v>0</v>
      </c>
      <c r="AP29" s="109">
        <f t="shared" si="9"/>
        <v>0</v>
      </c>
      <c r="AQ29" s="111" t="str">
        <f t="shared" si="10"/>
        <v/>
      </c>
      <c r="AR29" s="117" t="str">
        <f t="shared" si="11"/>
        <v/>
      </c>
      <c r="AT29" s="7" t="str">
        <f t="shared" si="12"/>
        <v/>
      </c>
      <c r="AU29" s="7" t="str">
        <f t="shared" si="13"/>
        <v/>
      </c>
      <c r="AV29" s="7" t="str">
        <f t="shared" si="14"/>
        <v/>
      </c>
      <c r="AW29" s="7" t="str">
        <f t="shared" si="15"/>
        <v/>
      </c>
      <c r="AX29" s="7" t="str">
        <f t="shared" si="16"/>
        <v/>
      </c>
      <c r="AY29" s="7" t="str">
        <f t="shared" si="17"/>
        <v/>
      </c>
      <c r="AZ29" s="7" t="str">
        <f t="shared" si="18"/>
        <v/>
      </c>
      <c r="BA29" s="7" t="str">
        <f t="shared" si="19"/>
        <v/>
      </c>
      <c r="BB29" s="7" t="str">
        <f t="shared" si="20"/>
        <v/>
      </c>
      <c r="BD29" s="81" t="str">
        <f t="shared" si="21"/>
        <v/>
      </c>
      <c r="BE29" s="81"/>
      <c r="BF29" s="81" t="str">
        <f t="shared" si="22"/>
        <v/>
      </c>
    </row>
    <row r="30" spans="2:58" hidden="1" x14ac:dyDescent="0.25">
      <c r="B30" s="76">
        <v>26</v>
      </c>
      <c r="D30" s="77" t="s">
        <v>35</v>
      </c>
      <c r="E30" s="40">
        <f t="shared" si="0"/>
        <v>0</v>
      </c>
      <c r="F30" s="103">
        <f t="shared" si="1"/>
        <v>0</v>
      </c>
      <c r="G30" s="103">
        <f t="shared" si="2"/>
        <v>0</v>
      </c>
      <c r="H30" s="103">
        <f t="shared" si="3"/>
        <v>0</v>
      </c>
      <c r="I30" s="103">
        <f t="shared" si="4"/>
        <v>0</v>
      </c>
      <c r="J30" s="104">
        <f t="shared" si="5"/>
        <v>0</v>
      </c>
      <c r="K30" s="103"/>
      <c r="L30" s="103">
        <f t="shared" si="6"/>
        <v>0</v>
      </c>
      <c r="M30" s="105">
        <f t="shared" si="7"/>
        <v>0</v>
      </c>
      <c r="N30" s="115" t="s">
        <v>57</v>
      </c>
      <c r="O30" s="116"/>
      <c r="P30" s="109"/>
      <c r="Q30" s="115" t="s">
        <v>57</v>
      </c>
      <c r="R30" s="116"/>
      <c r="S30" s="109"/>
      <c r="T30" s="115" t="s">
        <v>57</v>
      </c>
      <c r="U30" s="116"/>
      <c r="V30" s="109"/>
      <c r="W30" s="115" t="s">
        <v>57</v>
      </c>
      <c r="X30" s="116"/>
      <c r="Y30" s="109"/>
      <c r="Z30" s="115" t="s">
        <v>57</v>
      </c>
      <c r="AA30" s="116"/>
      <c r="AB30" s="109"/>
      <c r="AC30" s="115" t="s">
        <v>57</v>
      </c>
      <c r="AD30" s="116"/>
      <c r="AE30" s="109"/>
      <c r="AF30" s="115" t="s">
        <v>57</v>
      </c>
      <c r="AG30" s="116"/>
      <c r="AH30" s="109"/>
      <c r="AI30" s="115" t="s">
        <v>57</v>
      </c>
      <c r="AJ30" s="116"/>
      <c r="AK30" s="109"/>
      <c r="AL30" s="115" t="s">
        <v>57</v>
      </c>
      <c r="AM30" s="116"/>
      <c r="AN30" s="109"/>
      <c r="AO30" s="108">
        <f t="shared" si="8"/>
        <v>0</v>
      </c>
      <c r="AP30" s="109">
        <f t="shared" si="9"/>
        <v>0</v>
      </c>
      <c r="AQ30" s="111" t="str">
        <f t="shared" si="10"/>
        <v/>
      </c>
      <c r="AR30" s="117" t="str">
        <f t="shared" si="11"/>
        <v/>
      </c>
      <c r="AT30" s="7" t="str">
        <f t="shared" si="12"/>
        <v/>
      </c>
      <c r="AU30" s="7" t="str">
        <f t="shared" si="13"/>
        <v/>
      </c>
      <c r="AV30" s="7" t="str">
        <f t="shared" si="14"/>
        <v/>
      </c>
      <c r="AW30" s="7" t="str">
        <f t="shared" si="15"/>
        <v/>
      </c>
      <c r="AX30" s="7" t="str">
        <f t="shared" si="16"/>
        <v/>
      </c>
      <c r="AY30" s="7" t="str">
        <f t="shared" si="17"/>
        <v/>
      </c>
      <c r="AZ30" s="7" t="str">
        <f t="shared" si="18"/>
        <v/>
      </c>
      <c r="BA30" s="7" t="str">
        <f t="shared" si="19"/>
        <v/>
      </c>
      <c r="BB30" s="7" t="str">
        <f t="shared" si="20"/>
        <v/>
      </c>
      <c r="BD30" s="81" t="str">
        <f t="shared" si="21"/>
        <v/>
      </c>
      <c r="BE30" s="81"/>
      <c r="BF30" s="81" t="str">
        <f t="shared" si="22"/>
        <v/>
      </c>
    </row>
    <row r="31" spans="2:58" hidden="1" x14ac:dyDescent="0.25">
      <c r="B31" s="76">
        <v>26</v>
      </c>
      <c r="D31" s="77" t="s">
        <v>49</v>
      </c>
      <c r="E31" s="40">
        <f t="shared" si="0"/>
        <v>0</v>
      </c>
      <c r="F31" s="103">
        <f t="shared" si="1"/>
        <v>0</v>
      </c>
      <c r="G31" s="103">
        <f t="shared" si="2"/>
        <v>0</v>
      </c>
      <c r="H31" s="103">
        <f t="shared" si="3"/>
        <v>0</v>
      </c>
      <c r="I31" s="103">
        <f t="shared" si="4"/>
        <v>0</v>
      </c>
      <c r="J31" s="104">
        <f t="shared" si="5"/>
        <v>0</v>
      </c>
      <c r="K31" s="103"/>
      <c r="L31" s="103">
        <f t="shared" si="6"/>
        <v>0</v>
      </c>
      <c r="M31" s="105">
        <f t="shared" si="7"/>
        <v>0</v>
      </c>
      <c r="N31" s="115" t="s">
        <v>57</v>
      </c>
      <c r="O31" s="116"/>
      <c r="P31" s="109"/>
      <c r="Q31" s="115" t="s">
        <v>57</v>
      </c>
      <c r="R31" s="116"/>
      <c r="S31" s="109"/>
      <c r="T31" s="115" t="s">
        <v>57</v>
      </c>
      <c r="U31" s="116"/>
      <c r="V31" s="109"/>
      <c r="W31" s="115" t="s">
        <v>57</v>
      </c>
      <c r="X31" s="116"/>
      <c r="Y31" s="109"/>
      <c r="Z31" s="115" t="s">
        <v>57</v>
      </c>
      <c r="AA31" s="116"/>
      <c r="AB31" s="109"/>
      <c r="AC31" s="115" t="s">
        <v>57</v>
      </c>
      <c r="AD31" s="116"/>
      <c r="AE31" s="109"/>
      <c r="AF31" s="115" t="s">
        <v>57</v>
      </c>
      <c r="AG31" s="116"/>
      <c r="AH31" s="109"/>
      <c r="AI31" s="115" t="s">
        <v>57</v>
      </c>
      <c r="AJ31" s="116"/>
      <c r="AK31" s="109"/>
      <c r="AL31" s="115" t="s">
        <v>57</v>
      </c>
      <c r="AM31" s="116"/>
      <c r="AN31" s="109"/>
      <c r="AO31" s="108">
        <f t="shared" si="8"/>
        <v>0</v>
      </c>
      <c r="AP31" s="109">
        <f t="shared" si="9"/>
        <v>0</v>
      </c>
      <c r="AQ31" s="111" t="str">
        <f t="shared" si="10"/>
        <v/>
      </c>
      <c r="AR31" s="117" t="str">
        <f t="shared" si="11"/>
        <v/>
      </c>
      <c r="AT31" s="7" t="str">
        <f t="shared" si="12"/>
        <v/>
      </c>
      <c r="AU31" s="7" t="str">
        <f t="shared" si="13"/>
        <v/>
      </c>
      <c r="AV31" s="7" t="str">
        <f t="shared" si="14"/>
        <v/>
      </c>
      <c r="AW31" s="7" t="str">
        <f t="shared" si="15"/>
        <v/>
      </c>
      <c r="AX31" s="7" t="str">
        <f t="shared" si="16"/>
        <v/>
      </c>
      <c r="AY31" s="7" t="str">
        <f t="shared" si="17"/>
        <v/>
      </c>
      <c r="AZ31" s="7" t="str">
        <f t="shared" si="18"/>
        <v/>
      </c>
      <c r="BA31" s="7" t="str">
        <f t="shared" si="19"/>
        <v/>
      </c>
      <c r="BB31" s="7" t="str">
        <f t="shared" si="20"/>
        <v/>
      </c>
      <c r="BD31" s="81" t="str">
        <f t="shared" si="21"/>
        <v/>
      </c>
      <c r="BE31" s="81"/>
      <c r="BF31" s="81" t="str">
        <f t="shared" si="22"/>
        <v/>
      </c>
    </row>
    <row r="32" spans="2:58" hidden="1" x14ac:dyDescent="0.25">
      <c r="B32" s="76">
        <v>26</v>
      </c>
      <c r="D32" s="77" t="s">
        <v>22</v>
      </c>
      <c r="E32" s="40">
        <f t="shared" si="0"/>
        <v>0</v>
      </c>
      <c r="F32" s="103">
        <f t="shared" si="1"/>
        <v>0</v>
      </c>
      <c r="G32" s="103">
        <f t="shared" si="2"/>
        <v>0</v>
      </c>
      <c r="H32" s="103">
        <f t="shared" si="3"/>
        <v>0</v>
      </c>
      <c r="I32" s="103">
        <f t="shared" si="4"/>
        <v>0</v>
      </c>
      <c r="J32" s="104">
        <f t="shared" si="5"/>
        <v>0</v>
      </c>
      <c r="K32" s="103"/>
      <c r="L32" s="103">
        <f t="shared" si="6"/>
        <v>0</v>
      </c>
      <c r="M32" s="105">
        <f t="shared" si="7"/>
        <v>0</v>
      </c>
      <c r="N32" s="115" t="s">
        <v>57</v>
      </c>
      <c r="O32" s="116"/>
      <c r="P32" s="109"/>
      <c r="Q32" s="115" t="s">
        <v>57</v>
      </c>
      <c r="R32" s="116"/>
      <c r="S32" s="109"/>
      <c r="T32" s="115" t="s">
        <v>57</v>
      </c>
      <c r="U32" s="116"/>
      <c r="V32" s="109"/>
      <c r="W32" s="115" t="s">
        <v>57</v>
      </c>
      <c r="X32" s="116"/>
      <c r="Y32" s="109"/>
      <c r="Z32" s="115" t="s">
        <v>57</v>
      </c>
      <c r="AA32" s="116"/>
      <c r="AB32" s="109"/>
      <c r="AC32" s="115" t="s">
        <v>57</v>
      </c>
      <c r="AD32" s="116"/>
      <c r="AE32" s="109"/>
      <c r="AF32" s="115" t="s">
        <v>57</v>
      </c>
      <c r="AG32" s="116"/>
      <c r="AH32" s="109"/>
      <c r="AI32" s="115" t="s">
        <v>57</v>
      </c>
      <c r="AJ32" s="116"/>
      <c r="AK32" s="109"/>
      <c r="AL32" s="115" t="s">
        <v>57</v>
      </c>
      <c r="AM32" s="116"/>
      <c r="AN32" s="109"/>
      <c r="AO32" s="108">
        <f t="shared" si="8"/>
        <v>0</v>
      </c>
      <c r="AP32" s="109">
        <f t="shared" si="9"/>
        <v>0</v>
      </c>
      <c r="AQ32" s="111" t="str">
        <f t="shared" si="10"/>
        <v/>
      </c>
      <c r="AR32" s="117" t="str">
        <f t="shared" si="11"/>
        <v/>
      </c>
      <c r="AT32" s="7" t="str">
        <f t="shared" si="12"/>
        <v/>
      </c>
      <c r="AU32" s="7" t="str">
        <f t="shared" si="13"/>
        <v/>
      </c>
      <c r="AV32" s="7" t="str">
        <f t="shared" si="14"/>
        <v/>
      </c>
      <c r="AW32" s="7" t="str">
        <f t="shared" si="15"/>
        <v/>
      </c>
      <c r="AX32" s="7" t="str">
        <f t="shared" si="16"/>
        <v/>
      </c>
      <c r="AY32" s="7" t="str">
        <f t="shared" si="17"/>
        <v/>
      </c>
      <c r="AZ32" s="7" t="str">
        <f t="shared" si="18"/>
        <v/>
      </c>
      <c r="BA32" s="7" t="str">
        <f t="shared" si="19"/>
        <v/>
      </c>
      <c r="BB32" s="7" t="str">
        <f t="shared" si="20"/>
        <v/>
      </c>
      <c r="BD32" s="81" t="str">
        <f t="shared" si="21"/>
        <v/>
      </c>
      <c r="BE32" s="81"/>
      <c r="BF32" s="81" t="str">
        <f t="shared" si="22"/>
        <v/>
      </c>
    </row>
    <row r="33" spans="2:58" x14ac:dyDescent="0.25">
      <c r="B33" s="76">
        <v>24</v>
      </c>
      <c r="D33" s="77" t="s">
        <v>132</v>
      </c>
      <c r="E33" s="40">
        <f t="shared" si="0"/>
        <v>4</v>
      </c>
      <c r="F33" s="103">
        <f t="shared" si="1"/>
        <v>1</v>
      </c>
      <c r="G33" s="103">
        <f t="shared" si="2"/>
        <v>3</v>
      </c>
      <c r="H33" s="103">
        <f t="shared" si="3"/>
        <v>8</v>
      </c>
      <c r="I33" s="103">
        <f t="shared" si="4"/>
        <v>13</v>
      </c>
      <c r="J33" s="104">
        <f t="shared" si="5"/>
        <v>39.489999999999995</v>
      </c>
      <c r="K33" s="103">
        <v>2</v>
      </c>
      <c r="L33" s="103">
        <f t="shared" si="6"/>
        <v>21</v>
      </c>
      <c r="M33" s="105">
        <f t="shared" si="7"/>
        <v>1.8804761904761902</v>
      </c>
      <c r="N33" s="115" t="s">
        <v>40</v>
      </c>
      <c r="O33" s="116">
        <v>24.36</v>
      </c>
      <c r="P33" s="109">
        <v>12.74</v>
      </c>
      <c r="Q33" s="115" t="s">
        <v>29</v>
      </c>
      <c r="R33" s="116">
        <v>23.7</v>
      </c>
      <c r="S33" s="109">
        <v>11.2</v>
      </c>
      <c r="T33" s="115" t="s">
        <v>34</v>
      </c>
      <c r="U33" s="116">
        <v>25.14</v>
      </c>
      <c r="V33" s="109">
        <v>11.15</v>
      </c>
      <c r="W33" s="115" t="s">
        <v>71</v>
      </c>
      <c r="X33" s="116">
        <v>20.99</v>
      </c>
      <c r="Y33" s="109">
        <v>4.4000000000000004</v>
      </c>
      <c r="Z33" s="115" t="s">
        <v>57</v>
      </c>
      <c r="AA33" s="116"/>
      <c r="AB33" s="109"/>
      <c r="AC33" s="115" t="s">
        <v>57</v>
      </c>
      <c r="AD33" s="116"/>
      <c r="AE33" s="109"/>
      <c r="AF33" s="115" t="s">
        <v>57</v>
      </c>
      <c r="AG33" s="116"/>
      <c r="AH33" s="109"/>
      <c r="AI33" s="115" t="s">
        <v>57</v>
      </c>
      <c r="AJ33" s="116"/>
      <c r="AK33" s="109"/>
      <c r="AL33" s="115" t="s">
        <v>57</v>
      </c>
      <c r="AM33" s="116"/>
      <c r="AN33" s="109"/>
      <c r="AO33" s="108">
        <f t="shared" si="8"/>
        <v>23.547499999999999</v>
      </c>
      <c r="AP33" s="109">
        <f t="shared" si="9"/>
        <v>24.547499999999999</v>
      </c>
      <c r="AQ33" s="111" t="str">
        <f t="shared" si="10"/>
        <v>OOPO</v>
      </c>
      <c r="AR33" s="117" t="str">
        <f t="shared" si="11"/>
        <v>OOPOO</v>
      </c>
      <c r="AT33" s="7" t="str">
        <f t="shared" si="12"/>
        <v>O</v>
      </c>
      <c r="AU33" s="7" t="str">
        <f t="shared" si="13"/>
        <v>P</v>
      </c>
      <c r="AV33" s="7" t="str">
        <f t="shared" si="14"/>
        <v>O</v>
      </c>
      <c r="AW33" s="7" t="str">
        <f t="shared" si="15"/>
        <v>O</v>
      </c>
      <c r="AX33" s="7" t="str">
        <f t="shared" si="16"/>
        <v/>
      </c>
      <c r="AY33" s="7" t="str">
        <f t="shared" si="17"/>
        <v/>
      </c>
      <c r="AZ33" s="7" t="str">
        <f t="shared" si="18"/>
        <v/>
      </c>
      <c r="BA33" s="7" t="str">
        <f t="shared" si="19"/>
        <v/>
      </c>
      <c r="BB33" s="7" t="str">
        <f t="shared" si="20"/>
        <v/>
      </c>
      <c r="BD33" s="81" t="str">
        <f t="shared" si="21"/>
        <v>OOPO</v>
      </c>
      <c r="BE33" s="81" t="s">
        <v>118</v>
      </c>
      <c r="BF33" s="81" t="str">
        <f t="shared" si="22"/>
        <v>OOPOOOPOOPOOP</v>
      </c>
    </row>
    <row r="34" spans="2:58" x14ac:dyDescent="0.25">
      <c r="B34" s="76">
        <v>25</v>
      </c>
      <c r="D34" s="77" t="s">
        <v>125</v>
      </c>
      <c r="E34" s="40">
        <f t="shared" si="0"/>
        <v>7</v>
      </c>
      <c r="F34" s="103">
        <f t="shared" si="1"/>
        <v>1</v>
      </c>
      <c r="G34" s="103">
        <f t="shared" si="2"/>
        <v>6</v>
      </c>
      <c r="H34" s="103">
        <f t="shared" si="3"/>
        <v>9</v>
      </c>
      <c r="I34" s="103">
        <f t="shared" si="4"/>
        <v>20</v>
      </c>
      <c r="J34" s="104">
        <f t="shared" si="5"/>
        <v>43.25</v>
      </c>
      <c r="K34" s="103">
        <v>1</v>
      </c>
      <c r="L34" s="103">
        <f t="shared" si="6"/>
        <v>29</v>
      </c>
      <c r="M34" s="105">
        <f t="shared" si="7"/>
        <v>1.4913793103448276</v>
      </c>
      <c r="N34" s="115" t="s">
        <v>42</v>
      </c>
      <c r="O34" s="116">
        <v>23.35</v>
      </c>
      <c r="P34" s="109">
        <v>4.6500000000000004</v>
      </c>
      <c r="Q34" s="115" t="s">
        <v>19</v>
      </c>
      <c r="R34" s="116">
        <v>24.62</v>
      </c>
      <c r="S34" s="109">
        <v>3.21</v>
      </c>
      <c r="T34" s="115" t="s">
        <v>19</v>
      </c>
      <c r="U34" s="116">
        <v>23.31</v>
      </c>
      <c r="V34" s="109">
        <v>7.2</v>
      </c>
      <c r="W34" s="115" t="s">
        <v>15</v>
      </c>
      <c r="X34" s="116">
        <v>23.47</v>
      </c>
      <c r="Y34" s="109">
        <v>11.75</v>
      </c>
      <c r="Z34" s="115" t="s">
        <v>57</v>
      </c>
      <c r="AA34" s="116"/>
      <c r="AB34" s="109"/>
      <c r="AC34" s="115" t="s">
        <v>57</v>
      </c>
      <c r="AD34" s="116"/>
      <c r="AE34" s="109"/>
      <c r="AF34" s="115" t="s">
        <v>15</v>
      </c>
      <c r="AG34" s="116">
        <v>26.12</v>
      </c>
      <c r="AH34" s="109">
        <v>6.36</v>
      </c>
      <c r="AI34" s="115" t="s">
        <v>42</v>
      </c>
      <c r="AJ34" s="116">
        <v>18.350000000000001</v>
      </c>
      <c r="AK34" s="109">
        <v>5.4</v>
      </c>
      <c r="AL34" s="115" t="s">
        <v>16</v>
      </c>
      <c r="AM34" s="116">
        <v>23.33</v>
      </c>
      <c r="AN34" s="109">
        <v>4.68</v>
      </c>
      <c r="AO34" s="108">
        <f t="shared" si="8"/>
        <v>23.221428571428568</v>
      </c>
      <c r="AP34" s="109">
        <f t="shared" si="9"/>
        <v>24.221428571428568</v>
      </c>
      <c r="AQ34" s="111" t="str">
        <f t="shared" si="10"/>
        <v>OOPOOOO</v>
      </c>
      <c r="AR34" s="117" t="str">
        <f t="shared" si="11"/>
        <v>OOPOO</v>
      </c>
      <c r="AT34" s="7" t="str">
        <f t="shared" si="12"/>
        <v>O</v>
      </c>
      <c r="AU34" s="7" t="str">
        <f t="shared" si="13"/>
        <v>O</v>
      </c>
      <c r="AV34" s="7" t="str">
        <f t="shared" si="14"/>
        <v>O</v>
      </c>
      <c r="AW34" s="7" t="str">
        <f t="shared" si="15"/>
        <v>O</v>
      </c>
      <c r="AX34" s="7" t="str">
        <f t="shared" si="16"/>
        <v/>
      </c>
      <c r="AY34" s="7" t="str">
        <f t="shared" si="17"/>
        <v/>
      </c>
      <c r="AZ34" s="7" t="str">
        <f t="shared" si="18"/>
        <v>P</v>
      </c>
      <c r="BA34" s="7" t="str">
        <f t="shared" si="19"/>
        <v>O</v>
      </c>
      <c r="BB34" s="7" t="str">
        <f t="shared" si="20"/>
        <v>O</v>
      </c>
      <c r="BD34" s="81" t="str">
        <f t="shared" si="21"/>
        <v>OOPOOOO</v>
      </c>
      <c r="BE34" s="81" t="s">
        <v>119</v>
      </c>
      <c r="BF34" s="81" t="str">
        <f t="shared" si="22"/>
        <v>OOPOOOOOOOOPOPO</v>
      </c>
    </row>
    <row r="35" spans="2:58" x14ac:dyDescent="0.25">
      <c r="B35" s="76">
        <v>26</v>
      </c>
      <c r="D35" s="77" t="s">
        <v>67</v>
      </c>
      <c r="E35" s="40">
        <f t="shared" si="0"/>
        <v>5</v>
      </c>
      <c r="F35" s="103">
        <f t="shared" si="1"/>
        <v>1</v>
      </c>
      <c r="G35" s="103">
        <f t="shared" si="2"/>
        <v>4</v>
      </c>
      <c r="H35" s="103">
        <f t="shared" si="3"/>
        <v>7</v>
      </c>
      <c r="I35" s="103">
        <f t="shared" si="4"/>
        <v>12</v>
      </c>
      <c r="J35" s="104">
        <f t="shared" si="5"/>
        <v>28.52</v>
      </c>
      <c r="K35" s="103"/>
      <c r="L35" s="103">
        <f t="shared" si="6"/>
        <v>19</v>
      </c>
      <c r="M35" s="105">
        <f t="shared" si="7"/>
        <v>1.5010526315789474</v>
      </c>
      <c r="N35" s="115" t="s">
        <v>15</v>
      </c>
      <c r="O35" s="116">
        <v>22.74</v>
      </c>
      <c r="P35" s="109">
        <v>6.5</v>
      </c>
      <c r="Q35" s="115" t="s">
        <v>42</v>
      </c>
      <c r="R35" s="116">
        <v>21.57</v>
      </c>
      <c r="S35" s="109">
        <v>3.21</v>
      </c>
      <c r="T35" s="115" t="s">
        <v>57</v>
      </c>
      <c r="U35" s="116"/>
      <c r="V35" s="109"/>
      <c r="W35" s="115" t="s">
        <v>57</v>
      </c>
      <c r="X35" s="116"/>
      <c r="Y35" s="109"/>
      <c r="Z35" s="115" t="s">
        <v>19</v>
      </c>
      <c r="AA35" s="116">
        <v>20.46</v>
      </c>
      <c r="AB35" s="109">
        <v>6.5</v>
      </c>
      <c r="AC35" s="115" t="s">
        <v>19</v>
      </c>
      <c r="AD35" s="116">
        <v>20.79</v>
      </c>
      <c r="AE35" s="109">
        <v>4.8600000000000003</v>
      </c>
      <c r="AF35" s="115" t="s">
        <v>57</v>
      </c>
      <c r="AG35" s="116"/>
      <c r="AH35" s="109"/>
      <c r="AI35" s="115" t="s">
        <v>57</v>
      </c>
      <c r="AJ35" s="116"/>
      <c r="AK35" s="109"/>
      <c r="AL35" s="115" t="s">
        <v>17</v>
      </c>
      <c r="AM35" s="116">
        <v>25.05</v>
      </c>
      <c r="AN35" s="109">
        <v>7.45</v>
      </c>
      <c r="AO35" s="108">
        <f t="shared" si="8"/>
        <v>22.122</v>
      </c>
      <c r="AP35" s="109">
        <f t="shared" si="9"/>
        <v>23.122</v>
      </c>
      <c r="AQ35" s="111" t="str">
        <f t="shared" si="10"/>
        <v>POOOO</v>
      </c>
      <c r="AR35" s="117" t="str">
        <f t="shared" si="11"/>
        <v>POOOO</v>
      </c>
      <c r="AT35" s="7" t="str">
        <f t="shared" si="12"/>
        <v>O</v>
      </c>
      <c r="AU35" s="7" t="str">
        <f t="shared" si="13"/>
        <v>O</v>
      </c>
      <c r="AV35" s="7" t="str">
        <f t="shared" si="14"/>
        <v/>
      </c>
      <c r="AW35" s="7" t="str">
        <f t="shared" si="15"/>
        <v/>
      </c>
      <c r="AX35" s="7" t="str">
        <f t="shared" si="16"/>
        <v>O</v>
      </c>
      <c r="AY35" s="7" t="str">
        <f t="shared" si="17"/>
        <v>O</v>
      </c>
      <c r="AZ35" s="7" t="str">
        <f t="shared" si="18"/>
        <v>P</v>
      </c>
      <c r="BA35" s="7" t="str">
        <f t="shared" si="19"/>
        <v/>
      </c>
      <c r="BB35" s="7" t="str">
        <f t="shared" si="20"/>
        <v/>
      </c>
      <c r="BD35" s="81" t="str">
        <f t="shared" si="21"/>
        <v>POOOO</v>
      </c>
      <c r="BE35" s="81" t="s">
        <v>120</v>
      </c>
      <c r="BF35" s="81" t="str">
        <f t="shared" si="22"/>
        <v>POOOOOOOOOOO</v>
      </c>
    </row>
    <row r="36" spans="2:58" x14ac:dyDescent="0.25">
      <c r="B36" s="76">
        <v>27</v>
      </c>
      <c r="D36" s="77" t="s">
        <v>60</v>
      </c>
      <c r="E36" s="40">
        <f t="shared" si="0"/>
        <v>2</v>
      </c>
      <c r="F36" s="103">
        <f t="shared" si="1"/>
        <v>0</v>
      </c>
      <c r="G36" s="103">
        <f t="shared" si="2"/>
        <v>2</v>
      </c>
      <c r="H36" s="103">
        <f t="shared" si="3"/>
        <v>1</v>
      </c>
      <c r="I36" s="103">
        <f t="shared" si="4"/>
        <v>6</v>
      </c>
      <c r="J36" s="104">
        <f t="shared" si="5"/>
        <v>11.36</v>
      </c>
      <c r="K36" s="103"/>
      <c r="L36" s="103">
        <f t="shared" si="6"/>
        <v>7</v>
      </c>
      <c r="M36" s="105">
        <f t="shared" si="7"/>
        <v>1.6228571428571428</v>
      </c>
      <c r="N36" s="115" t="s">
        <v>57</v>
      </c>
      <c r="O36" s="116"/>
      <c r="P36" s="109"/>
      <c r="Q36" s="115" t="s">
        <v>57</v>
      </c>
      <c r="R36" s="116"/>
      <c r="S36" s="109"/>
      <c r="T36" s="115" t="s">
        <v>57</v>
      </c>
      <c r="U36" s="116"/>
      <c r="V36" s="109"/>
      <c r="W36" s="115" t="s">
        <v>57</v>
      </c>
      <c r="X36" s="116"/>
      <c r="Y36" s="109"/>
      <c r="Z36" s="115" t="s">
        <v>57</v>
      </c>
      <c r="AA36" s="116"/>
      <c r="AB36" s="109"/>
      <c r="AC36" s="115" t="s">
        <v>57</v>
      </c>
      <c r="AD36" s="116"/>
      <c r="AE36" s="109"/>
      <c r="AF36" s="115" t="s">
        <v>57</v>
      </c>
      <c r="AG36" s="116"/>
      <c r="AH36" s="109"/>
      <c r="AI36" s="115" t="s">
        <v>19</v>
      </c>
      <c r="AJ36" s="116">
        <v>21.3</v>
      </c>
      <c r="AK36" s="109">
        <v>6</v>
      </c>
      <c r="AL36" s="115" t="s">
        <v>42</v>
      </c>
      <c r="AM36" s="116">
        <v>24.5</v>
      </c>
      <c r="AN36" s="109">
        <v>5.36</v>
      </c>
      <c r="AO36" s="108">
        <f t="shared" si="8"/>
        <v>22.9</v>
      </c>
      <c r="AP36" s="109">
        <f t="shared" si="9"/>
        <v>22.9</v>
      </c>
      <c r="AQ36" s="111" t="str">
        <f t="shared" si="10"/>
        <v>OO</v>
      </c>
      <c r="AR36" s="117" t="str">
        <f t="shared" si="11"/>
        <v>OO</v>
      </c>
      <c r="AT36" s="7" t="str">
        <f t="shared" si="12"/>
        <v/>
      </c>
      <c r="AU36" s="7" t="str">
        <f t="shared" si="13"/>
        <v/>
      </c>
      <c r="AV36" s="7" t="str">
        <f t="shared" si="14"/>
        <v/>
      </c>
      <c r="AW36" s="7" t="str">
        <f t="shared" si="15"/>
        <v/>
      </c>
      <c r="AX36" s="7" t="str">
        <f t="shared" si="16"/>
        <v/>
      </c>
      <c r="AY36" s="7" t="str">
        <f t="shared" si="17"/>
        <v/>
      </c>
      <c r="AZ36" s="7" t="str">
        <f t="shared" si="18"/>
        <v>O</v>
      </c>
      <c r="BA36" s="7" t="str">
        <f t="shared" si="19"/>
        <v/>
      </c>
      <c r="BB36" s="7" t="str">
        <f t="shared" si="20"/>
        <v>O</v>
      </c>
      <c r="BD36" s="81" t="str">
        <f t="shared" si="21"/>
        <v>OO</v>
      </c>
      <c r="BE36" s="81"/>
      <c r="BF36" s="81" t="str">
        <f t="shared" si="22"/>
        <v>OO</v>
      </c>
    </row>
    <row r="37" spans="2:58" hidden="1" x14ac:dyDescent="0.25">
      <c r="B37" s="76">
        <v>26</v>
      </c>
      <c r="D37" s="77" t="s">
        <v>31</v>
      </c>
      <c r="E37" s="40">
        <f t="shared" si="0"/>
        <v>0</v>
      </c>
      <c r="F37" s="103">
        <f t="shared" si="1"/>
        <v>0</v>
      </c>
      <c r="G37" s="103">
        <f t="shared" si="2"/>
        <v>0</v>
      </c>
      <c r="H37" s="103">
        <f t="shared" si="3"/>
        <v>0</v>
      </c>
      <c r="I37" s="103">
        <f t="shared" si="4"/>
        <v>0</v>
      </c>
      <c r="J37" s="104">
        <f t="shared" si="5"/>
        <v>0</v>
      </c>
      <c r="K37" s="103"/>
      <c r="L37" s="103">
        <f t="shared" si="6"/>
        <v>0</v>
      </c>
      <c r="M37" s="105">
        <f t="shared" si="7"/>
        <v>0</v>
      </c>
      <c r="N37" s="115" t="s">
        <v>57</v>
      </c>
      <c r="O37" s="116"/>
      <c r="P37" s="109"/>
      <c r="Q37" s="115" t="s">
        <v>57</v>
      </c>
      <c r="R37" s="116"/>
      <c r="S37" s="109"/>
      <c r="T37" s="115" t="s">
        <v>57</v>
      </c>
      <c r="U37" s="116"/>
      <c r="V37" s="109"/>
      <c r="W37" s="115" t="s">
        <v>57</v>
      </c>
      <c r="X37" s="116"/>
      <c r="Y37" s="109"/>
      <c r="Z37" s="115" t="s">
        <v>57</v>
      </c>
      <c r="AA37" s="116"/>
      <c r="AB37" s="109"/>
      <c r="AC37" s="115" t="s">
        <v>57</v>
      </c>
      <c r="AD37" s="116"/>
      <c r="AE37" s="109"/>
      <c r="AF37" s="115" t="s">
        <v>57</v>
      </c>
      <c r="AG37" s="116"/>
      <c r="AH37" s="109"/>
      <c r="AI37" s="115" t="s">
        <v>57</v>
      </c>
      <c r="AJ37" s="116"/>
      <c r="AK37" s="109"/>
      <c r="AL37" s="115" t="s">
        <v>57</v>
      </c>
      <c r="AM37" s="116"/>
      <c r="AN37" s="109"/>
      <c r="AO37" s="108">
        <f t="shared" si="8"/>
        <v>0</v>
      </c>
      <c r="AP37" s="109">
        <f t="shared" si="9"/>
        <v>0</v>
      </c>
      <c r="AQ37" s="111" t="str">
        <f t="shared" si="10"/>
        <v/>
      </c>
      <c r="AR37" s="117" t="str">
        <f t="shared" si="11"/>
        <v/>
      </c>
      <c r="AT37" s="7" t="str">
        <f t="shared" si="12"/>
        <v/>
      </c>
      <c r="AU37" s="7" t="str">
        <f t="shared" si="13"/>
        <v/>
      </c>
      <c r="AV37" s="7" t="str">
        <f t="shared" si="14"/>
        <v/>
      </c>
      <c r="AW37" s="7" t="str">
        <f t="shared" si="15"/>
        <v/>
      </c>
      <c r="AX37" s="7" t="str">
        <f t="shared" si="16"/>
        <v/>
      </c>
      <c r="AY37" s="7" t="str">
        <f t="shared" si="17"/>
        <v/>
      </c>
      <c r="AZ37" s="7" t="str">
        <f t="shared" si="18"/>
        <v/>
      </c>
      <c r="BA37" s="7" t="str">
        <f t="shared" si="19"/>
        <v/>
      </c>
      <c r="BB37" s="7" t="str">
        <f t="shared" si="20"/>
        <v/>
      </c>
      <c r="BD37" s="81" t="str">
        <f t="shared" si="21"/>
        <v/>
      </c>
      <c r="BE37" s="81"/>
      <c r="BF37" s="81" t="str">
        <f t="shared" si="22"/>
        <v/>
      </c>
    </row>
    <row r="38" spans="2:58" x14ac:dyDescent="0.25">
      <c r="B38" s="76">
        <v>28</v>
      </c>
      <c r="D38" s="77" t="s">
        <v>62</v>
      </c>
      <c r="E38" s="40">
        <f t="shared" si="0"/>
        <v>7</v>
      </c>
      <c r="F38" s="103">
        <f t="shared" si="1"/>
        <v>1</v>
      </c>
      <c r="G38" s="103">
        <f t="shared" si="2"/>
        <v>6</v>
      </c>
      <c r="H38" s="103">
        <f t="shared" si="3"/>
        <v>9</v>
      </c>
      <c r="I38" s="103">
        <f t="shared" si="4"/>
        <v>19</v>
      </c>
      <c r="J38" s="104">
        <f t="shared" si="5"/>
        <v>46.44</v>
      </c>
      <c r="K38" s="103">
        <v>2</v>
      </c>
      <c r="L38" s="103">
        <f t="shared" si="6"/>
        <v>28</v>
      </c>
      <c r="M38" s="105">
        <f t="shared" si="7"/>
        <v>1.6585714285714286</v>
      </c>
      <c r="N38" s="115" t="s">
        <v>23</v>
      </c>
      <c r="O38" s="116">
        <v>18.39</v>
      </c>
      <c r="P38" s="109">
        <v>5.41</v>
      </c>
      <c r="Q38" s="115" t="s">
        <v>19</v>
      </c>
      <c r="R38" s="116">
        <v>21.58</v>
      </c>
      <c r="S38" s="109">
        <v>6.83</v>
      </c>
      <c r="T38" s="115" t="s">
        <v>42</v>
      </c>
      <c r="U38" s="116">
        <v>21.65</v>
      </c>
      <c r="V38" s="109">
        <v>5</v>
      </c>
      <c r="W38" s="115" t="s">
        <v>42</v>
      </c>
      <c r="X38" s="116">
        <v>25.02</v>
      </c>
      <c r="Y38" s="109">
        <v>5.8</v>
      </c>
      <c r="Z38" s="115" t="s">
        <v>57</v>
      </c>
      <c r="AA38" s="116"/>
      <c r="AB38" s="109"/>
      <c r="AC38" s="115" t="s">
        <v>57</v>
      </c>
      <c r="AD38" s="116"/>
      <c r="AE38" s="109"/>
      <c r="AF38" s="115" t="s">
        <v>19</v>
      </c>
      <c r="AG38" s="116">
        <v>22.01</v>
      </c>
      <c r="AH38" s="109">
        <v>8.4</v>
      </c>
      <c r="AI38" s="115" t="s">
        <v>15</v>
      </c>
      <c r="AJ38" s="116">
        <v>22.73</v>
      </c>
      <c r="AK38" s="109">
        <v>8.1999999999999993</v>
      </c>
      <c r="AL38" s="115" t="s">
        <v>15</v>
      </c>
      <c r="AM38" s="116">
        <v>21.43</v>
      </c>
      <c r="AN38" s="109">
        <v>6.8</v>
      </c>
      <c r="AO38" s="108">
        <f t="shared" si="8"/>
        <v>21.829999999999995</v>
      </c>
      <c r="AP38" s="109">
        <f t="shared" si="9"/>
        <v>22.829999999999995</v>
      </c>
      <c r="AQ38" s="111" t="str">
        <f t="shared" si="10"/>
        <v>OOOOOOP</v>
      </c>
      <c r="AR38" s="117" t="str">
        <f t="shared" si="11"/>
        <v>OOOOO</v>
      </c>
      <c r="AT38" s="7" t="str">
        <f t="shared" si="12"/>
        <v>P</v>
      </c>
      <c r="AU38" s="7" t="str">
        <f t="shared" si="13"/>
        <v>O</v>
      </c>
      <c r="AV38" s="7" t="str">
        <f t="shared" si="14"/>
        <v>O</v>
      </c>
      <c r="AW38" s="7" t="str">
        <f t="shared" si="15"/>
        <v>O</v>
      </c>
      <c r="AX38" s="7" t="str">
        <f t="shared" si="16"/>
        <v/>
      </c>
      <c r="AY38" s="7" t="str">
        <f t="shared" si="17"/>
        <v/>
      </c>
      <c r="AZ38" s="7" t="str">
        <f t="shared" si="18"/>
        <v>O</v>
      </c>
      <c r="BA38" s="7" t="str">
        <f t="shared" si="19"/>
        <v>O</v>
      </c>
      <c r="BB38" s="7" t="str">
        <f t="shared" si="20"/>
        <v>O</v>
      </c>
      <c r="BD38" s="81" t="str">
        <f t="shared" si="21"/>
        <v>OOOOOOP</v>
      </c>
      <c r="BE38" s="81"/>
      <c r="BF38" s="81" t="str">
        <f t="shared" si="22"/>
        <v>OOOOOOP</v>
      </c>
    </row>
    <row r="39" spans="2:58" x14ac:dyDescent="0.25">
      <c r="B39" s="76">
        <v>29</v>
      </c>
      <c r="D39" s="77" t="s">
        <v>128</v>
      </c>
      <c r="E39" s="40">
        <f t="shared" si="0"/>
        <v>7</v>
      </c>
      <c r="F39" s="103">
        <f t="shared" si="1"/>
        <v>0</v>
      </c>
      <c r="G39" s="103">
        <f t="shared" si="2"/>
        <v>7</v>
      </c>
      <c r="H39" s="103">
        <f t="shared" si="3"/>
        <v>8</v>
      </c>
      <c r="I39" s="103">
        <f t="shared" si="4"/>
        <v>21</v>
      </c>
      <c r="J39" s="104">
        <f t="shared" si="5"/>
        <v>44.55</v>
      </c>
      <c r="K39" s="103">
        <v>1</v>
      </c>
      <c r="L39" s="103">
        <f t="shared" si="6"/>
        <v>29</v>
      </c>
      <c r="M39" s="105">
        <f t="shared" si="7"/>
        <v>1.5362068965517239</v>
      </c>
      <c r="N39" s="115" t="s">
        <v>19</v>
      </c>
      <c r="O39" s="116">
        <v>19.489999999999998</v>
      </c>
      <c r="P39" s="109">
        <v>4</v>
      </c>
      <c r="Q39" s="115" t="s">
        <v>15</v>
      </c>
      <c r="R39" s="116">
        <v>22.16</v>
      </c>
      <c r="S39" s="109">
        <v>8.85</v>
      </c>
      <c r="T39" s="115" t="s">
        <v>42</v>
      </c>
      <c r="U39" s="116">
        <v>20.95</v>
      </c>
      <c r="V39" s="109">
        <v>5.8</v>
      </c>
      <c r="W39" s="115" t="s">
        <v>57</v>
      </c>
      <c r="X39" s="116"/>
      <c r="Y39" s="109"/>
      <c r="Z39" s="115" t="s">
        <v>15</v>
      </c>
      <c r="AA39" s="116">
        <v>23.44</v>
      </c>
      <c r="AB39" s="109">
        <v>7.85</v>
      </c>
      <c r="AC39" s="115" t="s">
        <v>19</v>
      </c>
      <c r="AD39" s="116">
        <v>24.8</v>
      </c>
      <c r="AE39" s="109">
        <v>7.55</v>
      </c>
      <c r="AF39" s="115" t="s">
        <v>15</v>
      </c>
      <c r="AG39" s="116">
        <v>21.07</v>
      </c>
      <c r="AH39" s="109">
        <v>5</v>
      </c>
      <c r="AI39" s="115" t="s">
        <v>57</v>
      </c>
      <c r="AJ39" s="116"/>
      <c r="AK39" s="109"/>
      <c r="AL39" s="115" t="s">
        <v>42</v>
      </c>
      <c r="AM39" s="116">
        <v>25.92</v>
      </c>
      <c r="AN39" s="109">
        <v>5.5</v>
      </c>
      <c r="AO39" s="108">
        <f t="shared" si="8"/>
        <v>22.547142857142855</v>
      </c>
      <c r="AP39" s="109">
        <f t="shared" si="9"/>
        <v>22.547142857142855</v>
      </c>
      <c r="AQ39" s="111" t="str">
        <f t="shared" si="10"/>
        <v>OOOOOOO</v>
      </c>
      <c r="AR39" s="117" t="str">
        <f t="shared" si="11"/>
        <v>OOOOO</v>
      </c>
      <c r="AT39" s="7" t="str">
        <f t="shared" si="12"/>
        <v>O</v>
      </c>
      <c r="AU39" s="7" t="str">
        <f t="shared" si="13"/>
        <v>O</v>
      </c>
      <c r="AV39" s="7" t="str">
        <f t="shared" si="14"/>
        <v>O</v>
      </c>
      <c r="AW39" s="7" t="str">
        <f t="shared" si="15"/>
        <v/>
      </c>
      <c r="AX39" s="7" t="str">
        <f t="shared" si="16"/>
        <v>O</v>
      </c>
      <c r="AY39" s="7" t="str">
        <f t="shared" si="17"/>
        <v>O</v>
      </c>
      <c r="AZ39" s="7" t="str">
        <f t="shared" si="18"/>
        <v>O</v>
      </c>
      <c r="BA39" s="7" t="str">
        <f t="shared" si="19"/>
        <v>O</v>
      </c>
      <c r="BB39" s="7" t="str">
        <f t="shared" si="20"/>
        <v/>
      </c>
      <c r="BD39" s="81" t="str">
        <f t="shared" si="21"/>
        <v>OOOOOOO</v>
      </c>
      <c r="BE39" s="81"/>
      <c r="BF39" s="81" t="str">
        <f t="shared" si="22"/>
        <v>OOOOOOO</v>
      </c>
    </row>
    <row r="40" spans="2:58" x14ac:dyDescent="0.25">
      <c r="B40" s="76">
        <v>30</v>
      </c>
      <c r="D40" s="77" t="s">
        <v>47</v>
      </c>
      <c r="E40" s="40">
        <f t="shared" si="0"/>
        <v>3</v>
      </c>
      <c r="F40" s="103">
        <f t="shared" si="1"/>
        <v>0</v>
      </c>
      <c r="G40" s="103">
        <f t="shared" si="2"/>
        <v>3</v>
      </c>
      <c r="H40" s="103">
        <f t="shared" si="3"/>
        <v>1</v>
      </c>
      <c r="I40" s="103">
        <f t="shared" si="4"/>
        <v>9</v>
      </c>
      <c r="J40" s="104">
        <f t="shared" si="5"/>
        <v>15.650000000000002</v>
      </c>
      <c r="K40" s="103"/>
      <c r="L40" s="103">
        <f t="shared" si="6"/>
        <v>10</v>
      </c>
      <c r="M40" s="105">
        <f t="shared" si="7"/>
        <v>1.5650000000000002</v>
      </c>
      <c r="N40" s="115" t="s">
        <v>19</v>
      </c>
      <c r="O40" s="116">
        <v>25.76</v>
      </c>
      <c r="P40" s="109">
        <v>6.2</v>
      </c>
      <c r="Q40" s="115" t="s">
        <v>42</v>
      </c>
      <c r="R40" s="116">
        <v>20.61</v>
      </c>
      <c r="S40" s="109">
        <v>4.6500000000000004</v>
      </c>
      <c r="T40" s="115" t="s">
        <v>42</v>
      </c>
      <c r="U40" s="116">
        <v>19.760000000000002</v>
      </c>
      <c r="V40" s="109">
        <v>4.8</v>
      </c>
      <c r="W40" s="115" t="s">
        <v>57</v>
      </c>
      <c r="X40" s="116"/>
      <c r="Y40" s="109"/>
      <c r="Z40" s="115" t="s">
        <v>57</v>
      </c>
      <c r="AA40" s="116"/>
      <c r="AB40" s="109"/>
      <c r="AC40" s="115" t="s">
        <v>57</v>
      </c>
      <c r="AD40" s="116"/>
      <c r="AE40" s="109"/>
      <c r="AF40" s="115" t="s">
        <v>57</v>
      </c>
      <c r="AG40" s="116"/>
      <c r="AH40" s="109"/>
      <c r="AI40" s="115" t="s">
        <v>57</v>
      </c>
      <c r="AJ40" s="116"/>
      <c r="AK40" s="109"/>
      <c r="AL40" s="115" t="s">
        <v>57</v>
      </c>
      <c r="AM40" s="116"/>
      <c r="AN40" s="109"/>
      <c r="AO40" s="108">
        <f t="shared" si="8"/>
        <v>22.043333333333337</v>
      </c>
      <c r="AP40" s="109">
        <f t="shared" si="9"/>
        <v>22.043333333333337</v>
      </c>
      <c r="AQ40" s="111" t="str">
        <f t="shared" si="10"/>
        <v>OOO</v>
      </c>
      <c r="AR40" s="117" t="str">
        <f t="shared" si="11"/>
        <v>OOO</v>
      </c>
      <c r="AT40" s="7" t="str">
        <f t="shared" si="12"/>
        <v>O</v>
      </c>
      <c r="AU40" s="7" t="str">
        <f t="shared" si="13"/>
        <v>O</v>
      </c>
      <c r="AV40" s="7" t="str">
        <f t="shared" si="14"/>
        <v>O</v>
      </c>
      <c r="AW40" s="7" t="str">
        <f t="shared" si="15"/>
        <v/>
      </c>
      <c r="AX40" s="7" t="str">
        <f t="shared" si="16"/>
        <v/>
      </c>
      <c r="AY40" s="7" t="str">
        <f t="shared" si="17"/>
        <v/>
      </c>
      <c r="AZ40" s="7" t="str">
        <f t="shared" si="18"/>
        <v/>
      </c>
      <c r="BA40" s="7" t="str">
        <f t="shared" si="19"/>
        <v/>
      </c>
      <c r="BB40" s="7" t="str">
        <f t="shared" si="20"/>
        <v/>
      </c>
      <c r="BD40" s="81" t="str">
        <f t="shared" si="21"/>
        <v>OOO</v>
      </c>
      <c r="BE40" s="81"/>
      <c r="BF40" s="81" t="str">
        <f t="shared" si="22"/>
        <v>OOO</v>
      </c>
    </row>
    <row r="41" spans="2:58" ht="16.5" customHeight="1" x14ac:dyDescent="0.25">
      <c r="D41" s="15"/>
      <c r="E41" s="15"/>
      <c r="F41" s="15"/>
      <c r="G41" s="15"/>
      <c r="H41" s="15"/>
      <c r="I41" s="15"/>
      <c r="J41" s="16"/>
      <c r="K41" s="15"/>
      <c r="L41" s="15"/>
      <c r="M41" s="16"/>
      <c r="N41" s="15"/>
      <c r="O41" s="16"/>
      <c r="P41" s="16"/>
      <c r="Q41" s="15"/>
      <c r="R41" s="16"/>
      <c r="S41" s="16"/>
      <c r="T41" s="15"/>
      <c r="U41" s="16"/>
      <c r="V41" s="16"/>
      <c r="W41" s="15"/>
      <c r="X41" s="16"/>
      <c r="Y41" s="16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6"/>
      <c r="AP41" s="16"/>
      <c r="AT41" s="82"/>
      <c r="AU41" s="82"/>
      <c r="AV41" s="82"/>
      <c r="AW41" s="82"/>
      <c r="AX41" s="82"/>
      <c r="AY41" s="82"/>
      <c r="AZ41" s="82"/>
      <c r="BA41" s="82"/>
      <c r="BB41" s="82"/>
      <c r="BD41" s="81"/>
    </row>
    <row r="42" spans="2:58" ht="16.5" customHeight="1" x14ac:dyDescent="0.25">
      <c r="M42" s="9"/>
      <c r="O42" s="9"/>
    </row>
    <row r="43" spans="2:58" ht="16.5" hidden="1" customHeight="1" thickTop="1" thickBot="1" x14ac:dyDescent="0.3">
      <c r="D43" s="42" t="s">
        <v>41</v>
      </c>
      <c r="E43" s="10">
        <f t="shared" ref="E43:L43" si="23">SUM(E4:E42)-E37</f>
        <v>216</v>
      </c>
      <c r="F43" s="10">
        <f t="shared" si="23"/>
        <v>94</v>
      </c>
      <c r="G43" s="10">
        <f t="shared" si="23"/>
        <v>122</v>
      </c>
      <c r="H43" s="10">
        <f t="shared" si="23"/>
        <v>505</v>
      </c>
      <c r="I43" s="10">
        <f t="shared" si="23"/>
        <v>539</v>
      </c>
      <c r="J43" s="10">
        <f t="shared" si="23"/>
        <v>2031.53</v>
      </c>
      <c r="K43" s="10">
        <f t="shared" si="23"/>
        <v>72</v>
      </c>
      <c r="L43" s="10">
        <f t="shared" si="23"/>
        <v>1044</v>
      </c>
      <c r="M43" s="11">
        <f>J43/L43</f>
        <v>1.9459099616858238</v>
      </c>
      <c r="N43" s="23"/>
      <c r="O43" s="11">
        <f>SUM(O4:O40)</f>
        <v>576.93999999999994</v>
      </c>
      <c r="P43" s="22"/>
      <c r="Q43" s="23"/>
      <c r="R43" s="11">
        <f>SUM(R4:R40)</f>
        <v>575.7299999999999</v>
      </c>
      <c r="S43" s="22"/>
      <c r="T43" s="23"/>
      <c r="U43" s="11">
        <f>SUM(U4:U40)</f>
        <v>565.50000000000011</v>
      </c>
      <c r="V43" s="22"/>
      <c r="W43" s="23"/>
      <c r="X43" s="11">
        <f>SUM(X4:X40)</f>
        <v>593.92000000000007</v>
      </c>
      <c r="Y43" s="22"/>
      <c r="Z43" s="23"/>
      <c r="AA43" s="11">
        <f>SUM(AA4:AA40)</f>
        <v>598.18000000000006</v>
      </c>
      <c r="AB43" s="22"/>
      <c r="AC43" s="23"/>
      <c r="AD43" s="11"/>
      <c r="AE43" s="22"/>
      <c r="AF43" s="23"/>
      <c r="AG43" s="11"/>
      <c r="AH43" s="22"/>
      <c r="AI43" s="23"/>
      <c r="AJ43" s="11"/>
      <c r="AK43" s="22"/>
      <c r="AL43" s="23"/>
      <c r="AM43" s="11"/>
      <c r="AN43" s="22"/>
      <c r="AO43" s="11">
        <f>AVERAGE(O43,R43,U43,X43,AA43,AD43,AM43,AG43,AJ43)</f>
        <v>582.05400000000009</v>
      </c>
      <c r="AP43" s="75"/>
    </row>
    <row r="44" spans="2:58" hidden="1" x14ac:dyDescent="0.25">
      <c r="M44" s="9"/>
      <c r="O44" s="9"/>
      <c r="R44" s="9"/>
      <c r="U44" s="9"/>
      <c r="X44" s="9"/>
      <c r="AO44" s="9"/>
      <c r="AP44" s="9"/>
    </row>
    <row r="45" spans="2:58" ht="15.75" hidden="1" thickTop="1" x14ac:dyDescent="0.25">
      <c r="D45" s="17" t="s">
        <v>55</v>
      </c>
      <c r="E45" s="25"/>
      <c r="F45" s="25"/>
      <c r="G45" s="25"/>
      <c r="H45" s="25"/>
      <c r="I45" s="25"/>
      <c r="J45" s="25"/>
      <c r="K45" s="25"/>
      <c r="L45" s="25"/>
      <c r="M45" s="24"/>
      <c r="N45" s="25"/>
      <c r="O45" s="12">
        <f>O43/24</f>
        <v>24.039166666666663</v>
      </c>
      <c r="P45" s="24"/>
      <c r="Q45" s="25"/>
      <c r="R45" s="12">
        <f>R43/24</f>
        <v>23.988749999999996</v>
      </c>
      <c r="S45" s="24"/>
      <c r="T45" s="25"/>
      <c r="U45" s="12">
        <f>U43/24</f>
        <v>23.562500000000004</v>
      </c>
      <c r="V45" s="26"/>
      <c r="W45" s="25"/>
      <c r="X45" s="12">
        <f>X43/24</f>
        <v>24.74666666666667</v>
      </c>
      <c r="Y45" s="24"/>
      <c r="Z45" s="25"/>
      <c r="AA45" s="12">
        <f>AA43/24</f>
        <v>24.924166666666668</v>
      </c>
      <c r="AB45" s="25"/>
      <c r="AC45" s="25"/>
      <c r="AD45" s="12"/>
      <c r="AE45" s="25"/>
      <c r="AF45" s="25"/>
      <c r="AG45" s="12"/>
      <c r="AH45" s="25"/>
      <c r="AI45" s="25"/>
      <c r="AJ45" s="12"/>
      <c r="AK45" s="25"/>
      <c r="AL45" s="25"/>
      <c r="AM45" s="12"/>
      <c r="AN45" s="25"/>
      <c r="AO45" s="13">
        <f>AVERAGE(O45,R45,U45,X45,AA45,AD45,AM45,AG45,AJ45)</f>
        <v>24.252249999999997</v>
      </c>
      <c r="AP45" s="29"/>
    </row>
    <row r="46" spans="2:58" hidden="1" x14ac:dyDescent="0.25">
      <c r="D46" s="18" t="s">
        <v>58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" t="e">
        <f>SUM(IF((LEFT(N4,1)="A"),O4,0)+IF((LEFT(N5,1)="A"),O5,0)+IF((LEFT(N6,1)="A"),O6,0)+IF((LEFT(N7,1)="A"),O7,0)+IF((LEFT(N8,1)="A"),O8,0)+IF((LEFT(N9,1)="A"),O9,0)+IF((LEFT(N10,1)="A"),O10,0)+IF((LEFT(N11,1)="A"),O11,0)+IF((LEFT(N12,1)="A"),O12,0)+IF((LEFT(N13,1)="A"),O13,0)+IF((LEFT(N14,1)="A"),O14,0)+IF((LEFT(N15,1)="A"),O15,0)+IF((LEFT(N16,1)="A"),O16,0)+IF((LEFT(N17,1)="A"),O17,0)+IF((LEFT(N18,1)="A"),O18,0)+IF((LEFT(N19,1)="A"),O19,0)+IF((LEFT(N20,1)="A"),O20,0)+IF((LEFT(N21,1)="A"),O21,0)+IF((LEFT(N22,1)="A"),O22,0)+IF((LEFT(N23,1)="A"),O23,0)+IF((LEFT(N24,1)="A"),O24,0)+IF((LEFT(N25,1)="A"),O25,0)+IF((LEFT(N26,1)="A"),O26,0)+IF((LEFT(N27,1)="A"),O27,0)+IF((LEFT(N28,1)="A"),O28,0)+IF((LEFT(N33,1)="A"),O33,0)+IF((LEFT(N34,1)="A"),O34,0)+IF((LEFT(N35,1)="A"),O35,0)+IF((LEFT(N36,1)="A"),O36,0)+IF((LEFT(N37,1)="A"),O37,0)+IF((LEFT(#REF!,1)="A"),#REF!,0))/12</f>
        <v>#REF!</v>
      </c>
      <c r="P46" s="44"/>
      <c r="Q46" s="27"/>
      <c r="R46" s="1" t="e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17,1)="A"),R17,0)+IF((LEFT(Q18,1)="A"),R18,0)+IF((LEFT(Q19,1)="A"),R19,0)+IF((LEFT(Q20,1)="A"),R20,0)+IF((LEFT(Q21,1)="A"),R21,0)+IF((LEFT(Q22,1)="A"),R22,0)+IF((LEFT(Q23,1)="A"),R23,0)+IF((LEFT(Q24,1)="A"),R24,0)+IF((LEFT(Q25,1)="A"),R25,0)+IF((LEFT(Q26,1)="A"),R26,0)+IF((LEFT(Q27,1)="A"),R27,0)+IF((LEFT(Q28,1)="A"),R28,0)+IF((LEFT(Q33,1)="A"),R33,0)+IF((LEFT(Q34,1)="A"),R34,0)+IF((LEFT(Q35,1)="A"),R35,0)+IF((LEFT(Q36,1)="A"),R36,0)+IF((LEFT(Q37,1)="A"),R37,0)+IF((LEFT(#REF!,1)="A"),#REF!,0))/12</f>
        <v>#REF!</v>
      </c>
      <c r="S46" s="44"/>
      <c r="T46" s="27"/>
      <c r="U46" s="1" t="e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17,1)="A"),U17,0)+IF((LEFT(T18,1)="A"),U18,0)+IF((LEFT(T19,1)="A"),U19,0)+IF((LEFT(T20,1)="A"),U20,0)+IF((LEFT(T21,1)="A"),U21,0)+IF((LEFT(T22,1)="A"),U22,0)+IF((LEFT(T23,1)="A"),U23,0)+IF((LEFT(T24,1)="A"),U24,0)+IF((LEFT(T25,1)="A"),U25,0)+IF((LEFT(T26,1)="A"),U26,0)+IF((LEFT(T27,1)="A"),U27,0)+IF((LEFT(T28,1)="A"),U28,0)+IF((LEFT(T33,1)="A"),U33,0)+IF((LEFT(T34,1)="A"),U34,0)+IF((LEFT(T35,1)="A"),U35,0)+IF((LEFT(T36,1)="A"),U36,0)+IF((LEFT(T37,1)="A"),U37,0)+IF((LEFT(#REF!,1)="A"),#REF!,0))/12</f>
        <v>#REF!</v>
      </c>
      <c r="V46" s="44"/>
      <c r="W46" s="27"/>
      <c r="X46" s="1" t="e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17,1)="A"),X17,0)+IF((LEFT(W18,1)="A"),X18,0)+IF((LEFT(W19,1)="A"),X19,0)+IF((LEFT(W20,1)="A"),X20,0)+IF((LEFT(W21,1)="A"),X21,0)+IF((LEFT(W22,1)="A"),X22,0)+IF((LEFT(W23,1)="A"),X23,0)+IF((LEFT(W24,1)="A"),X24,0)+IF((LEFT(W25,1)="A"),X25,0)+IF((LEFT(W26,1)="A"),X26,0)+IF((LEFT(W27,1)="A"),X27,0)+IF((LEFT(W28,1)="A"),X28,0)+IF((LEFT(W33,1)="A"),X33,0)+IF((LEFT(W34,1)="A"),X34,0)+IF((LEFT(W35,1)="A"),X35,0)+IF((LEFT(W36,1)="A"),X36,0)+IF((LEFT(W37,1)="A"),X37,0)+IF((LEFT(#REF!,1)="A"),#REF!,0))/12</f>
        <v>#REF!</v>
      </c>
      <c r="Y46" s="44"/>
      <c r="Z46" s="27"/>
      <c r="AA46" s="1" t="e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17,1)="A"),AA17,0)+IF((LEFT(Z18,1)="A"),AA18,0)+IF((LEFT(Z19,1)="A"),AA19,0)+IF((LEFT(Z20,1)="A"),AA20,0)+IF((LEFT(Z21,1)="A"),AA21,0)+IF((LEFT(Z22,1)="A"),AA22,0)+IF((LEFT(Z23,1)="A"),AA23,0)+IF((LEFT(Z24,1)="A"),AA24,0)+IF((LEFT(Z25,1)="A"),AA25,0)+IF((LEFT(Z26,1)="A"),AA26,0)+IF((LEFT(Z27,1)="A"),AA27,0)+IF((LEFT(Z28,1)="A"),AA28,0)+IF((LEFT(Z33,1)="A"),AA33,0)+IF((LEFT(Z34,1)="A"),AA34,0)+IF((LEFT(Z35,1)="A"),AA35,0)+IF((LEFT(Z36,1)="A"),AA36,0)+IF((LEFT(Z37,1)="A"),AA37,0)+IF((LEFT(#REF!,1)="A"),#REF!,0))/12</f>
        <v>#REF!</v>
      </c>
      <c r="AB46" s="27"/>
      <c r="AC46" s="27"/>
      <c r="AD46" s="1"/>
      <c r="AE46" s="27"/>
      <c r="AF46" s="27"/>
      <c r="AG46" s="1"/>
      <c r="AH46" s="27"/>
      <c r="AI46" s="27"/>
      <c r="AJ46" s="1"/>
      <c r="AK46" s="27"/>
      <c r="AL46" s="27"/>
      <c r="AM46" s="1"/>
      <c r="AN46" s="27"/>
      <c r="AO46" s="1" t="e">
        <f>AVERAGE(O46,R46,U46,X46,AA46,AD46,AM46,AG46,AJ46)</f>
        <v>#REF!</v>
      </c>
      <c r="AP46" s="30"/>
    </row>
    <row r="47" spans="2:58" ht="15.75" hidden="1" thickBot="1" x14ac:dyDescent="0.3">
      <c r="D47" s="19" t="s">
        <v>59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1" t="e">
        <f>SUM(IF((LEFT(N5,1)="B"),O5,0)+IF((LEFT(N6,1)="B"),O6,0)+IF((LEFT(N7,1)="B"),O7,0)+IF((LEFT(N8,1)="B"),O8,0)+IF((LEFT(N9,1)="B"),O9,0)+IF((LEFT(N10,1)="B"),O10,0)+IF((LEFT(N11,1)="B"),O11,0)+IF((LEFT(N12,1)="B"),O12,0)+IF((LEFT(N13,1)="B"),O13,0)+IF((LEFT(N14,1)="B"),O14,0)+IF((LEFT(N15,1)="B"),O15,0)+IF((LEFT(N16,1)="B"),O16,0)+IF((LEFT(N17,1)="B"),O17,0)+IF((LEFT(N18,1)="B"),O18,0)+IF((LEFT(N19,1)="B"),O19,0)+IF((LEFT(N20,1)="B"),O20,0)+IF((LEFT(N21,1)="B"),O21,0)+IF((LEFT(N22,1)="B"),O22,0)+IF((LEFT(N23,1)="B"),O23,0)+IF((LEFT(N24,1)="B"),O24,0)+IF((LEFT(N25,1)="B"),O25,0)+IF((LEFT(N26,1)="B"),O26,0)+IF((LEFT(N27,1)="B"),O27,0)+IF((LEFT(N28,1)="B"),O28,0)+IF((LEFT(N33,1)="B"),O33,0)+IF((LEFT(N34,1)="B"),O34,0)+IF((LEFT(N35,1)="B"),O35,0)+IF((LEFT(N36,1)="B"),O36,0)+IF((LEFT(N37,1)="B"),O37,0)+IF((LEFT(#REF!,1)="B"),#REF!,0)+IF((LEFT(N4,1)="B"),O4,0))/12</f>
        <v>#REF!</v>
      </c>
      <c r="P47" s="45"/>
      <c r="Q47" s="28"/>
      <c r="R47" s="1" t="e">
        <f>SUM(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17,1)="B"),R17,0)+IF((LEFT(Q18,1)="B"),R18,0)+IF((LEFT(Q19,1)="B"),R19,0)+IF((LEFT(Q20,1)="B"),R20,0)+IF((LEFT(Q21,1)="B"),R21,0)+IF((LEFT(Q22,1)="B"),R22,0)+IF((LEFT(Q23,1)="B"),R23,0)+IF((LEFT(Q24,1)="B"),R24,0)+IF((LEFT(Q25,1)="B"),R25,0)+IF((LEFT(Q26,1)="B"),R26,0)+IF((LEFT(Q27,1)="B"),R27,0)+IF((LEFT(Q28,1)="B"),R28,0)+IF((LEFT(Q33,1)="B"),R33,0)+IF((LEFT(Q34,1)="B"),R34,0)+IF((LEFT(Q35,1)="B"),R35,0)+IF((LEFT(Q36,1)="B"),R36,0)+IF((LEFT(Q37,1)="B"),R37,0)+IF((LEFT(#REF!,1)="B"),#REF!,0)+IF((LEFT(Q4,1)="B"),R4,0))/12</f>
        <v>#REF!</v>
      </c>
      <c r="S47" s="45"/>
      <c r="T47" s="28"/>
      <c r="U47" s="1" t="e">
        <f>SUM(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17,1)="B"),U17,0)+IF((LEFT(T18,1)="B"),U18,0)+IF((LEFT(T19,1)="B"),U19,0)+IF((LEFT(T20,1)="B"),U20,0)+IF((LEFT(T21,1)="B"),U21,0)+IF((LEFT(T22,1)="B"),U22,0)+IF((LEFT(T23,1)="B"),U23,0)+IF((LEFT(T24,1)="B"),U24,0)+IF((LEFT(T25,1)="B"),U25,0)+IF((LEFT(T26,1)="B"),U26,0)+IF((LEFT(T27,1)="B"),U27,0)+IF((LEFT(T28,1)="B"),U28,0)+IF((LEFT(T33,1)="B"),U33,0)+IF((LEFT(T34,1)="B"),U34,0)+IF((LEFT(T35,1)="B"),U35,0)+IF((LEFT(T36,1)="B"),U36,0)+IF((LEFT(T37,1)="B"),U37,0)+IF((LEFT(#REF!,1)="B"),#REF!,0)+IF((LEFT(T4,1)="B"),U4,0))/12</f>
        <v>#REF!</v>
      </c>
      <c r="V47" s="45"/>
      <c r="W47" s="28"/>
      <c r="X47" s="1" t="e">
        <f>SUM(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17,1)="B"),X17,0)+IF((LEFT(W18,1)="B"),X18,0)+IF((LEFT(W19,1)="B"),X19,0)+IF((LEFT(W20,1)="B"),X20,0)+IF((LEFT(W21,1)="B"),X21,0)+IF((LEFT(W22,1)="B"),X22,0)+IF((LEFT(W23,1)="B"),X23,0)+IF((LEFT(W24,1)="B"),X24,0)+IF((LEFT(W25,1)="B"),X25,0)+IF((LEFT(W26,1)="B"),X26,0)+IF((LEFT(W27,1)="B"),X27,0)+IF((LEFT(W28,1)="B"),X28,0)+IF((LEFT(W33,1)="B"),X33,0)+IF((LEFT(W34,1)="B"),X34,0)+IF((LEFT(W35,1)="B"),X35,0)+IF((LEFT(W36,1)="B"),X36,0)+IF((LEFT(W37,1)="B"),X37,0)+IF((LEFT(#REF!,1)="B"),#REF!,0)+IF((LEFT(W4,1)="B"),X4,0))/12</f>
        <v>#REF!</v>
      </c>
      <c r="Y47" s="45"/>
      <c r="Z47" s="28"/>
      <c r="AA47" s="1" t="e">
        <f>SUM(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17,1)="B"),AA17,0)+IF((LEFT(Z18,1)="B"),AA18,0)+IF((LEFT(Z19,1)="B"),AA19,0)+IF((LEFT(Z20,1)="B"),AA20,0)+IF((LEFT(Z21,1)="B"),AA21,0)+IF((LEFT(Z22,1)="B"),AA22,0)+IF((LEFT(Z23,1)="B"),AA23,0)+IF((LEFT(Z24,1)="B"),AA24,0)+IF((LEFT(Z25,1)="B"),AA25,0)+IF((LEFT(Z26,1)="B"),AA26,0)+IF((LEFT(Z27,1)="B"),AA27,0)+IF((LEFT(Z28,1)="B"),AA28,0)+IF((LEFT(Z33,1)="B"),AA33,0)+IF((LEFT(Z34,1)="B"),AA34,0)+IF((LEFT(Z35,1)="B"),AA35,0)+IF((LEFT(Z36,1)="B"),AA36,0)+IF((LEFT(Z37,1)="B"),AA37,0)+IF((LEFT(#REF!,1)="B"),#REF!,0)+IF((LEFT(Z4,1)="B"),AA4,0))/12</f>
        <v>#REF!</v>
      </c>
      <c r="AB47" s="28"/>
      <c r="AC47" s="28"/>
      <c r="AD47" s="3"/>
      <c r="AE47" s="28"/>
      <c r="AF47" s="28"/>
      <c r="AG47" s="3"/>
      <c r="AH47" s="28"/>
      <c r="AI47" s="28"/>
      <c r="AJ47" s="3"/>
      <c r="AK47" s="28"/>
      <c r="AL47" s="28"/>
      <c r="AM47" s="3"/>
      <c r="AN47" s="28"/>
      <c r="AO47" s="3" t="e">
        <f>AVERAGE(O47,R47,U47,X47,AA47,AD47,AM47,AG47,AJ47)</f>
        <v>#REF!</v>
      </c>
      <c r="AP47" s="31"/>
    </row>
  </sheetData>
  <sortState ref="D4:AR40">
    <sortCondition descending="1" ref="AP4:AP40"/>
  </sortState>
  <mergeCells count="11">
    <mergeCell ref="Z2:AB2"/>
    <mergeCell ref="N2:P2"/>
    <mergeCell ref="Q2:S2"/>
    <mergeCell ref="T2:V2"/>
    <mergeCell ref="W2:Y2"/>
    <mergeCell ref="AC2:AE2"/>
    <mergeCell ref="AL2:AN2"/>
    <mergeCell ref="AF2:AH2"/>
    <mergeCell ref="AI2:AK2"/>
    <mergeCell ref="AQ2:AR2"/>
    <mergeCell ref="AO2:AP2"/>
  </mergeCells>
  <conditionalFormatting sqref="N4:AN41">
    <cfRule type="cellIs" dxfId="37" priority="5" operator="equal">
      <formula>0</formula>
    </cfRule>
    <cfRule type="cellIs" dxfId="36" priority="6" operator="equal">
      <formula>"A 0-0"</formula>
    </cfRule>
  </conditionalFormatting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1"/>
  <sheetViews>
    <sheetView showGridLines="0" showRowColHeaders="0" tabSelected="1" zoomScaleNormal="100" workbookViewId="0">
      <pane xSplit="13" ySplit="3" topLeftCell="N4" activePane="bottomRight" state="frozen"/>
      <selection pane="topRight" activeCell="N1" sqref="N1"/>
      <selection pane="bottomLeft" activeCell="A4" sqref="A4"/>
      <selection pane="bottomRight"/>
    </sheetView>
  </sheetViews>
  <sheetFormatPr defaultColWidth="0" defaultRowHeight="15" x14ac:dyDescent="0.25"/>
  <cols>
    <col min="1" max="1" width="1.85546875" customWidth="1"/>
    <col min="2" max="2" width="6.7109375" customWidth="1"/>
    <col min="3" max="3" width="1.5703125" customWidth="1"/>
    <col min="4" max="4" width="18.85546875" style="5" customWidth="1"/>
    <col min="5" max="12" width="7.7109375" style="5" customWidth="1"/>
    <col min="13" max="13" width="12.7109375" style="5" customWidth="1"/>
    <col min="14" max="15" width="12" style="5" customWidth="1"/>
    <col min="16" max="16" width="12" style="9" customWidth="1"/>
    <col min="17" max="18" width="12" style="5" customWidth="1"/>
    <col min="19" max="19" width="12" style="9" customWidth="1"/>
    <col min="20" max="20" width="12" style="5" customWidth="1" collapsed="1"/>
    <col min="21" max="21" width="12" style="5" customWidth="1"/>
    <col min="22" max="22" width="12" style="9" customWidth="1"/>
    <col min="23" max="24" width="12" style="5" customWidth="1"/>
    <col min="25" max="25" width="12" style="9" customWidth="1"/>
    <col min="26" max="40" width="12" style="5" customWidth="1"/>
    <col min="41" max="41" width="10.42578125" style="5" customWidth="1"/>
    <col min="42" max="42" width="10.140625" style="5" customWidth="1"/>
    <col min="43" max="43" width="15.7109375" style="5" customWidth="1"/>
    <col min="44" max="44" width="13.7109375" style="5" customWidth="1"/>
    <col min="45" max="45" width="9.140625" customWidth="1"/>
    <col min="46" max="54" width="9.140625" style="5" hidden="1" customWidth="1"/>
    <col min="55" max="57" width="9.140625" hidden="1" customWidth="1"/>
    <col min="58" max="60" width="0" hidden="1" customWidth="1"/>
    <col min="61" max="16384" width="9.140625" hidden="1"/>
  </cols>
  <sheetData>
    <row r="1" spans="2:60" ht="15.75" thickBot="1" x14ac:dyDescent="0.3"/>
    <row r="2" spans="2:60" ht="16.5" thickTop="1" thickBot="1" x14ac:dyDescent="0.3">
      <c r="N2" s="130" t="s">
        <v>65</v>
      </c>
      <c r="O2" s="131"/>
      <c r="P2" s="132"/>
      <c r="Q2" s="130" t="s">
        <v>66</v>
      </c>
      <c r="R2" s="131"/>
      <c r="S2" s="132"/>
      <c r="T2" s="130" t="s">
        <v>74</v>
      </c>
      <c r="U2" s="131"/>
      <c r="V2" s="132"/>
      <c r="W2" s="130" t="s">
        <v>75</v>
      </c>
      <c r="X2" s="131"/>
      <c r="Y2" s="132"/>
      <c r="Z2" s="130" t="s">
        <v>135</v>
      </c>
      <c r="AA2" s="131"/>
      <c r="AB2" s="132"/>
      <c r="AC2" s="130" t="s">
        <v>134</v>
      </c>
      <c r="AD2" s="131"/>
      <c r="AE2" s="132"/>
      <c r="AF2" s="130" t="s">
        <v>137</v>
      </c>
      <c r="AG2" s="131"/>
      <c r="AH2" s="132"/>
      <c r="AI2" s="130" t="s">
        <v>138</v>
      </c>
      <c r="AJ2" s="131"/>
      <c r="AK2" s="132"/>
      <c r="AL2" s="130" t="s">
        <v>136</v>
      </c>
      <c r="AM2" s="131"/>
      <c r="AN2" s="132"/>
      <c r="AO2" s="130" t="s">
        <v>87</v>
      </c>
      <c r="AP2" s="132"/>
      <c r="AQ2" s="130" t="s">
        <v>79</v>
      </c>
      <c r="AR2" s="132"/>
      <c r="AT2" s="5" t="s">
        <v>79</v>
      </c>
    </row>
    <row r="3" spans="2:60" ht="16.5" thickTop="1" thickBot="1" x14ac:dyDescent="0.3">
      <c r="B3" s="63" t="s">
        <v>127</v>
      </c>
      <c r="D3" s="54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51</v>
      </c>
      <c r="M3" s="46" t="s">
        <v>8</v>
      </c>
      <c r="N3" s="38" t="s">
        <v>61</v>
      </c>
      <c r="O3" s="36" t="s">
        <v>52</v>
      </c>
      <c r="P3" s="14" t="s">
        <v>6</v>
      </c>
      <c r="Q3" s="38" t="s">
        <v>61</v>
      </c>
      <c r="R3" s="36" t="s">
        <v>52</v>
      </c>
      <c r="S3" s="14" t="s">
        <v>6</v>
      </c>
      <c r="T3" s="38" t="s">
        <v>61</v>
      </c>
      <c r="U3" s="36" t="s">
        <v>52</v>
      </c>
      <c r="V3" s="37" t="s">
        <v>6</v>
      </c>
      <c r="W3" s="38" t="s">
        <v>61</v>
      </c>
      <c r="X3" s="36" t="s">
        <v>52</v>
      </c>
      <c r="Y3" s="14" t="s">
        <v>6</v>
      </c>
      <c r="Z3" s="38" t="s">
        <v>61</v>
      </c>
      <c r="AA3" s="36" t="s">
        <v>52</v>
      </c>
      <c r="AB3" s="37" t="s">
        <v>6</v>
      </c>
      <c r="AC3" s="38" t="s">
        <v>61</v>
      </c>
      <c r="AD3" s="36" t="s">
        <v>52</v>
      </c>
      <c r="AE3" s="37" t="s">
        <v>6</v>
      </c>
      <c r="AF3" s="38" t="s">
        <v>61</v>
      </c>
      <c r="AG3" s="36" t="s">
        <v>52</v>
      </c>
      <c r="AH3" s="37" t="s">
        <v>6</v>
      </c>
      <c r="AI3" s="38" t="s">
        <v>61</v>
      </c>
      <c r="AJ3" s="36" t="s">
        <v>52</v>
      </c>
      <c r="AK3" s="37" t="s">
        <v>6</v>
      </c>
      <c r="AL3" s="54" t="s">
        <v>61</v>
      </c>
      <c r="AM3" s="36" t="s">
        <v>52</v>
      </c>
      <c r="AN3" s="37" t="s">
        <v>6</v>
      </c>
      <c r="AO3" s="53" t="s">
        <v>53</v>
      </c>
      <c r="AP3" s="37" t="s">
        <v>54</v>
      </c>
      <c r="AQ3" s="84" t="s">
        <v>86</v>
      </c>
      <c r="AR3" s="85" t="s">
        <v>80</v>
      </c>
      <c r="AT3" s="5">
        <v>1</v>
      </c>
      <c r="AU3" s="5">
        <v>2</v>
      </c>
      <c r="AV3" s="5">
        <v>3</v>
      </c>
      <c r="AW3" s="5">
        <v>4</v>
      </c>
      <c r="AX3" s="5">
        <v>5</v>
      </c>
      <c r="AY3" s="5">
        <v>6</v>
      </c>
      <c r="AZ3" s="5">
        <v>7</v>
      </c>
      <c r="BA3" s="5">
        <v>8</v>
      </c>
      <c r="BB3" s="5">
        <v>9</v>
      </c>
      <c r="BD3" t="s">
        <v>82</v>
      </c>
      <c r="BF3" t="s">
        <v>84</v>
      </c>
      <c r="BH3" t="s">
        <v>80</v>
      </c>
    </row>
    <row r="4" spans="2:60" ht="15.75" thickTop="1" x14ac:dyDescent="0.25">
      <c r="B4" s="62">
        <v>1</v>
      </c>
      <c r="D4" s="49" t="s">
        <v>78</v>
      </c>
      <c r="E4" s="47">
        <f t="shared" ref="E4:E19" si="0">COUNT(O4,R4,U4,X4,AA4,AD4,AG4,AJ4,AM4)</f>
        <v>9</v>
      </c>
      <c r="F4" s="6">
        <f t="shared" ref="F4:F19" si="1">SUM(IF(AND((LEFT(N4,1)="A"),(MID(N4,3,1)="3")),1,0)+IF(AND((LEFT(Q4,1)="A"),(MID(Q4,3,1)="3")),1,0)+IF(AND((LEFT(T4,1)="A"),(MID(T4,3,1)="3")),1,0)+IF(AND((LEFT(W4,1)="A"),(MID(W4,3,1)="3")),1,0)+IF(AND((LEFT(Z4,1)="A"),(MID(Z4,3,1)="3")),1,0)+IF(AND((LEFT(AC4,1)="A"),(MID(AC4,3,1)="3")),1,0)+IF(AND((LEFT(AF4,1)="A"),(MID(AF4,3,1)="3")),1,0)+IF(AND((LEFT(AI4,1)="A"),(MID(AI4,3,1)="3")),1,0)+IF(AND((LEFT(AL4,1)="A"),(MID(AL4,3,1)="3")),1,0)+IF(AND((LEFT(N4,1)="B"),(MID(N4,3,1)="3")),1,0)+IF(AND((LEFT(Q4,1)="B"),(MID(Q4,3,1)="3")),1,0)+IF(AND((LEFT(T4,1)="B"),(MID(T4,3,1)="3")),1,0)+IF(AND((LEFT(W4,1)="B"),(MID(W4,3,1)="3")),1,0)+IF(AND((LEFT(Z4,1)="B"),(MID(Z4,3,1)="3")),1,0)+IF(AND((LEFT(AC4,1)="B"),(MID(AC4,3,1)="3")),1,0)+IF(AND((LEFT(AF4,1)="B"),(MID(AF4,3,1)="3")),1,0)+IF(AND((LEFT(AI4,1)="B"),(MID(AI4,3,1)="3")),1,0)+IF(AND((LEFT(AL4,1)="B"),(MID(AL4,3,1)="3")),1,0))</f>
        <v>9</v>
      </c>
      <c r="G4" s="6">
        <f t="shared" ref="G4:G19" si="2">E4-F4</f>
        <v>0</v>
      </c>
      <c r="H4" s="6">
        <f t="shared" ref="H4:H19" si="3">SUM(MID(N4,3,1))+(MID(Q4,3,1)+(MID(T4,3,1)+(MID(W4,3,1)+(MID(Z4,3,1)+(MID(AC4,3,1)+(MID(AF4,3,1))+(MID(AI4,3,1))+(MID(AL4,3,1)))))))</f>
        <v>27</v>
      </c>
      <c r="I4" s="6">
        <f t="shared" ref="I4:I19" si="4">SUM(MID(N4,5,1))+(MID(Q4,5,1)+(MID(T4,5,1)+(MID(W4,5,1)+(MID(Z4,5,1)+(MID(AC4,5,1)+(MID(AF4,5,1))+(MID(AI4,5,1))+(MID(AL4,5,1)))))))</f>
        <v>7</v>
      </c>
      <c r="J4" s="13">
        <f t="shared" ref="J4:J19" si="5">SUM(P4,S4,V4,Y4,AB4,AE4,AH4,AK4,AN4)</f>
        <v>70.239999999999995</v>
      </c>
      <c r="K4" s="6">
        <v>3</v>
      </c>
      <c r="L4" s="6">
        <f t="shared" ref="L4:L19" si="6">H4+I4</f>
        <v>34</v>
      </c>
      <c r="M4" s="43">
        <f t="shared" ref="M4:M19" si="7">IF(ISERROR(J4/L4),0,(J4/L4))</f>
        <v>2.0658823529411765</v>
      </c>
      <c r="N4" s="126" t="s">
        <v>43</v>
      </c>
      <c r="O4" s="127">
        <v>26.29</v>
      </c>
      <c r="P4" s="79">
        <v>8.4499999999999993</v>
      </c>
      <c r="Q4" s="126" t="s">
        <v>18</v>
      </c>
      <c r="R4" s="127">
        <v>25.05</v>
      </c>
      <c r="S4" s="79">
        <v>8.06</v>
      </c>
      <c r="T4" s="126" t="s">
        <v>43</v>
      </c>
      <c r="U4" s="127">
        <v>22.63</v>
      </c>
      <c r="V4" s="79">
        <v>9.8000000000000007</v>
      </c>
      <c r="W4" s="126" t="s">
        <v>43</v>
      </c>
      <c r="X4" s="127">
        <v>26.89</v>
      </c>
      <c r="Y4" s="79">
        <v>7.61</v>
      </c>
      <c r="Z4" s="126" t="s">
        <v>43</v>
      </c>
      <c r="AA4" s="127">
        <v>20.9</v>
      </c>
      <c r="AB4" s="79">
        <v>9.3000000000000007</v>
      </c>
      <c r="AC4" s="126" t="s">
        <v>18</v>
      </c>
      <c r="AD4" s="127">
        <v>23.12</v>
      </c>
      <c r="AE4" s="79">
        <v>5.4</v>
      </c>
      <c r="AF4" s="126" t="s">
        <v>43</v>
      </c>
      <c r="AG4" s="127">
        <v>23.56</v>
      </c>
      <c r="AH4" s="79">
        <v>6.45</v>
      </c>
      <c r="AI4" s="126" t="s">
        <v>43</v>
      </c>
      <c r="AJ4" s="127">
        <v>20.2</v>
      </c>
      <c r="AK4" s="79">
        <v>6.51</v>
      </c>
      <c r="AL4" s="126" t="s">
        <v>43</v>
      </c>
      <c r="AM4" s="127">
        <v>22.22</v>
      </c>
      <c r="AN4" s="79">
        <v>8.66</v>
      </c>
      <c r="AO4" s="96">
        <f t="shared" ref="AO4:AO19" si="8">IF(ISERROR(AVERAGE(O4,R4,U4,X4,AA4,AD4,AG4,AJ4,AM4)),0,(AVERAGE(O4,R4,U4,X4,AA4,AD4,AG4,AJ4,AM4)))</f>
        <v>23.428888888888888</v>
      </c>
      <c r="AP4" s="43">
        <f t="shared" ref="AP4:AP19" si="9">AO4+F4</f>
        <v>32.428888888888892</v>
      </c>
      <c r="AQ4" s="86" t="str">
        <f t="shared" ref="AQ4:AQ19" si="10">BD4</f>
        <v>PPPPPPPPP</v>
      </c>
      <c r="AR4" s="87" t="str">
        <f t="shared" ref="AR4:AR19" si="11">LEFT(BH4,5)</f>
        <v>PPPPP</v>
      </c>
      <c r="AT4" s="80" t="str">
        <f>IF(N4="A 0-0","",IF(MID(N4,3,1)="3","P","O"))</f>
        <v>P</v>
      </c>
      <c r="AU4" s="80" t="str">
        <f>IF(Q4="A 0-0","",IF(MID(Q4,3,1)="3","P","O"))</f>
        <v>P</v>
      </c>
      <c r="AV4" s="80" t="str">
        <f>IF(T4="A 0-0","",IF(MID(T4,3,1)="3","P","O"))</f>
        <v>P</v>
      </c>
      <c r="AW4" s="80" t="str">
        <f>IF(W4="A 0-0","",IF(MID(W4,3,1)="3","P","O"))</f>
        <v>P</v>
      </c>
      <c r="AX4" s="80" t="str">
        <f>IF(Z4="A 0-0","",IF(MID(Z4,3,1)="3","P","O"))</f>
        <v>P</v>
      </c>
      <c r="AY4" s="80" t="str">
        <f>IF(AC4="A 0-0","",IF(MID(AC4,3,1)="3","P","O"))</f>
        <v>P</v>
      </c>
      <c r="AZ4" s="80" t="str">
        <f>IF(AF4="A 0-0","",IF(MID(AF4,3,1)="3","P","O"))</f>
        <v>P</v>
      </c>
      <c r="BA4" s="80" t="str">
        <f>IF(AI4="A 0-0","",IF(MID(AI4,3,1)="3","P","O"))</f>
        <v>P</v>
      </c>
      <c r="BB4" s="80" t="str">
        <f>IF(AL4="A 0-0","",IF(MID(AL4,3,1)="3","P","O"))</f>
        <v>P</v>
      </c>
      <c r="BD4" t="str">
        <f>CONCATENATE(BB4,BA4,AZ4,AY4,AX4,AW4,AV4,AU4,AT4)</f>
        <v>PPPPPPPPP</v>
      </c>
      <c r="BF4" t="s">
        <v>89</v>
      </c>
      <c r="BH4" s="81" t="str">
        <f>CONCATENATE(BD4,BF4)</f>
        <v>PPPPPPPPPPPPPOPPOO</v>
      </c>
    </row>
    <row r="5" spans="2:60" x14ac:dyDescent="0.25">
      <c r="B5" s="60">
        <v>2</v>
      </c>
      <c r="D5" s="50" t="s">
        <v>10</v>
      </c>
      <c r="E5" s="48">
        <f t="shared" si="0"/>
        <v>9</v>
      </c>
      <c r="F5" s="7">
        <f t="shared" si="1"/>
        <v>7</v>
      </c>
      <c r="G5" s="7">
        <f t="shared" si="2"/>
        <v>2</v>
      </c>
      <c r="H5" s="7">
        <f t="shared" si="3"/>
        <v>24</v>
      </c>
      <c r="I5" s="7">
        <f t="shared" si="4"/>
        <v>15</v>
      </c>
      <c r="J5" s="1">
        <f t="shared" si="5"/>
        <v>53.26</v>
      </c>
      <c r="K5" s="7">
        <v>1</v>
      </c>
      <c r="L5" s="7">
        <f t="shared" si="6"/>
        <v>39</v>
      </c>
      <c r="M5" s="2">
        <f t="shared" si="7"/>
        <v>1.3656410256410256</v>
      </c>
      <c r="N5" s="118" t="s">
        <v>70</v>
      </c>
      <c r="O5" s="121">
        <v>18.48</v>
      </c>
      <c r="P5" s="99">
        <v>6</v>
      </c>
      <c r="Q5" s="118" t="s">
        <v>43</v>
      </c>
      <c r="R5" s="121">
        <v>26.96</v>
      </c>
      <c r="S5" s="99">
        <v>9.6999999999999993</v>
      </c>
      <c r="T5" s="118" t="s">
        <v>69</v>
      </c>
      <c r="U5" s="121">
        <v>19.73</v>
      </c>
      <c r="V5" s="99">
        <v>6.4</v>
      </c>
      <c r="W5" s="118" t="s">
        <v>44</v>
      </c>
      <c r="X5" s="122">
        <v>15.9</v>
      </c>
      <c r="Y5" s="99">
        <v>6.21</v>
      </c>
      <c r="Z5" s="118" t="s">
        <v>70</v>
      </c>
      <c r="AA5" s="121">
        <v>20.190000000000001</v>
      </c>
      <c r="AB5" s="99">
        <v>4</v>
      </c>
      <c r="AC5" s="118" t="s">
        <v>70</v>
      </c>
      <c r="AD5" s="121">
        <v>20.16</v>
      </c>
      <c r="AE5" s="99">
        <v>9.5399999999999991</v>
      </c>
      <c r="AF5" s="118" t="s">
        <v>18</v>
      </c>
      <c r="AG5" s="121">
        <v>16.89</v>
      </c>
      <c r="AH5" s="99">
        <v>3</v>
      </c>
      <c r="AI5" s="118" t="s">
        <v>43</v>
      </c>
      <c r="AJ5" s="121">
        <v>18.649999999999999</v>
      </c>
      <c r="AK5" s="99">
        <v>4.8</v>
      </c>
      <c r="AL5" s="118" t="s">
        <v>43</v>
      </c>
      <c r="AM5" s="121">
        <v>19.07</v>
      </c>
      <c r="AN5" s="99">
        <v>3.61</v>
      </c>
      <c r="AO5" s="93">
        <f t="shared" si="8"/>
        <v>19.558888888888887</v>
      </c>
      <c r="AP5" s="2">
        <f t="shared" si="9"/>
        <v>26.558888888888887</v>
      </c>
      <c r="AQ5" s="88" t="str">
        <f t="shared" si="10"/>
        <v>PPPPPOOPP</v>
      </c>
      <c r="AR5" s="94" t="str">
        <f t="shared" si="11"/>
        <v>PPPPP</v>
      </c>
      <c r="AT5" s="80" t="str">
        <f t="shared" ref="AT5:AT21" si="12">IF(N5="A 0-0","",IF(MID(N5,3,1)="3","P","O"))</f>
        <v>P</v>
      </c>
      <c r="AU5" s="80" t="str">
        <f t="shared" ref="AU5:AU21" si="13">IF(Q5="A 0-0","",IF(MID(Q5,3,1)="3","P","O"))</f>
        <v>P</v>
      </c>
      <c r="AV5" s="80" t="str">
        <f t="shared" ref="AV5:AV21" si="14">IF(T5="A 0-0","",IF(MID(T5,3,1)="3","P","O"))</f>
        <v>O</v>
      </c>
      <c r="AW5" s="80" t="str">
        <f t="shared" ref="AW5:AW21" si="15">IF(W5="A 0-0","",IF(MID(W5,3,1)="3","P","O"))</f>
        <v>O</v>
      </c>
      <c r="AX5" s="80" t="str">
        <f t="shared" ref="AX5:AX21" si="16">IF(Z5="A 0-0","",IF(MID(Z5,3,1)="3","P","O"))</f>
        <v>P</v>
      </c>
      <c r="AY5" s="80" t="str">
        <f t="shared" ref="AY5:AY21" si="17">IF(AC5="A 0-0","",IF(MID(AC5,3,1)="3","P","O"))</f>
        <v>P</v>
      </c>
      <c r="AZ5" s="80" t="str">
        <f t="shared" ref="AZ5:AZ21" si="18">IF(AF5="A 0-0","",IF(MID(AF5,3,1)="3","P","O"))</f>
        <v>P</v>
      </c>
      <c r="BA5" s="80" t="str">
        <f t="shared" ref="BA5:BA21" si="19">IF(AI5="A 0-0","",IF(MID(AI5,3,1)="3","P","O"))</f>
        <v>P</v>
      </c>
      <c r="BB5" s="80" t="str">
        <f t="shared" ref="BB5:BB21" si="20">IF(AL5="A 0-0","",IF(MID(AL5,3,1)="3","P","O"))</f>
        <v>P</v>
      </c>
      <c r="BD5" t="str">
        <f t="shared" ref="BD5:BD19" si="21">CONCATENATE(BB5,BA5,AZ5,AY5,AX5,AW5,AV5,AU5,AT5)</f>
        <v>PPPPPOOPP</v>
      </c>
      <c r="BF5" t="s">
        <v>90</v>
      </c>
      <c r="BH5" s="81" t="str">
        <f t="shared" ref="BH5:BH19" si="22">CONCATENATE(BD5,BF5)</f>
        <v>PPPPPOOPPPPPPOPPP</v>
      </c>
    </row>
    <row r="6" spans="2:60" x14ac:dyDescent="0.25">
      <c r="B6" s="60">
        <v>3</v>
      </c>
      <c r="D6" s="50" t="s">
        <v>63</v>
      </c>
      <c r="E6" s="48">
        <f t="shared" si="0"/>
        <v>9</v>
      </c>
      <c r="F6" s="7">
        <f t="shared" si="1"/>
        <v>5</v>
      </c>
      <c r="G6" s="7">
        <f t="shared" si="2"/>
        <v>4</v>
      </c>
      <c r="H6" s="7">
        <f t="shared" si="3"/>
        <v>23</v>
      </c>
      <c r="I6" s="7">
        <f t="shared" si="4"/>
        <v>14</v>
      </c>
      <c r="J6" s="1">
        <f t="shared" si="5"/>
        <v>54.13</v>
      </c>
      <c r="K6" s="7">
        <v>1</v>
      </c>
      <c r="L6" s="7">
        <f t="shared" si="6"/>
        <v>37</v>
      </c>
      <c r="M6" s="2">
        <f t="shared" si="7"/>
        <v>1.462972972972973</v>
      </c>
      <c r="N6" s="118" t="s">
        <v>15</v>
      </c>
      <c r="O6" s="121">
        <v>15.3</v>
      </c>
      <c r="P6" s="99">
        <v>6.6</v>
      </c>
      <c r="Q6" s="118" t="s">
        <v>17</v>
      </c>
      <c r="R6" s="121">
        <v>14.31</v>
      </c>
      <c r="S6" s="99">
        <v>0</v>
      </c>
      <c r="T6" s="118" t="s">
        <v>44</v>
      </c>
      <c r="U6" s="121">
        <v>18.72</v>
      </c>
      <c r="V6" s="99">
        <v>6.5</v>
      </c>
      <c r="W6" s="118" t="s">
        <v>17</v>
      </c>
      <c r="X6" s="121">
        <v>16.52</v>
      </c>
      <c r="Y6" s="99">
        <v>5.8</v>
      </c>
      <c r="Z6" s="118" t="s">
        <v>17</v>
      </c>
      <c r="AA6" s="121">
        <v>19.78</v>
      </c>
      <c r="AB6" s="99">
        <v>4.4000000000000004</v>
      </c>
      <c r="AC6" s="118" t="s">
        <v>43</v>
      </c>
      <c r="AD6" s="121">
        <v>17.7</v>
      </c>
      <c r="AE6" s="99">
        <v>6.15</v>
      </c>
      <c r="AF6" s="118" t="s">
        <v>44</v>
      </c>
      <c r="AG6" s="121">
        <v>15.77</v>
      </c>
      <c r="AH6" s="99">
        <v>6.95</v>
      </c>
      <c r="AI6" s="118" t="s">
        <v>43</v>
      </c>
      <c r="AJ6" s="121">
        <v>22.89</v>
      </c>
      <c r="AK6" s="99">
        <v>7.63</v>
      </c>
      <c r="AL6" s="118" t="s">
        <v>44</v>
      </c>
      <c r="AM6" s="121">
        <v>20.38</v>
      </c>
      <c r="AN6" s="99">
        <v>10.1</v>
      </c>
      <c r="AO6" s="93">
        <f t="shared" si="8"/>
        <v>17.93</v>
      </c>
      <c r="AP6" s="2">
        <f t="shared" si="9"/>
        <v>22.93</v>
      </c>
      <c r="AQ6" s="88" t="str">
        <f t="shared" si="10"/>
        <v>OPOPPPOPO</v>
      </c>
      <c r="AR6" s="94" t="str">
        <f t="shared" si="11"/>
        <v>OPOPP</v>
      </c>
      <c r="AT6" s="80" t="str">
        <f t="shared" si="12"/>
        <v>O</v>
      </c>
      <c r="AU6" s="80" t="str">
        <f t="shared" si="13"/>
        <v>P</v>
      </c>
      <c r="AV6" s="80" t="str">
        <f t="shared" si="14"/>
        <v>O</v>
      </c>
      <c r="AW6" s="80" t="str">
        <f t="shared" si="15"/>
        <v>P</v>
      </c>
      <c r="AX6" s="80" t="str">
        <f t="shared" si="16"/>
        <v>P</v>
      </c>
      <c r="AY6" s="80" t="str">
        <f t="shared" si="17"/>
        <v>P</v>
      </c>
      <c r="AZ6" s="80" t="str">
        <f t="shared" si="18"/>
        <v>O</v>
      </c>
      <c r="BA6" s="80" t="str">
        <f t="shared" si="19"/>
        <v>P</v>
      </c>
      <c r="BB6" s="80" t="str">
        <f t="shared" si="20"/>
        <v>O</v>
      </c>
      <c r="BD6" t="str">
        <f t="shared" si="21"/>
        <v>OPOPPPOPO</v>
      </c>
      <c r="BF6" t="s">
        <v>91</v>
      </c>
      <c r="BH6" s="81" t="str">
        <f t="shared" si="22"/>
        <v>OPOPPPOPOOOPPOOOPP</v>
      </c>
    </row>
    <row r="7" spans="2:60" x14ac:dyDescent="0.25">
      <c r="B7" s="60">
        <v>4</v>
      </c>
      <c r="D7" s="50" t="s">
        <v>143</v>
      </c>
      <c r="E7" s="48">
        <f t="shared" si="0"/>
        <v>9</v>
      </c>
      <c r="F7" s="7">
        <f t="shared" si="1"/>
        <v>6</v>
      </c>
      <c r="G7" s="7">
        <f t="shared" si="2"/>
        <v>3</v>
      </c>
      <c r="H7" s="7">
        <f t="shared" si="3"/>
        <v>23</v>
      </c>
      <c r="I7" s="7">
        <f t="shared" si="4"/>
        <v>14</v>
      </c>
      <c r="J7" s="1">
        <f t="shared" si="5"/>
        <v>43.97</v>
      </c>
      <c r="K7" s="7"/>
      <c r="L7" s="7">
        <f t="shared" si="6"/>
        <v>37</v>
      </c>
      <c r="M7" s="2">
        <f t="shared" si="7"/>
        <v>1.1883783783783783</v>
      </c>
      <c r="N7" s="98" t="s">
        <v>15</v>
      </c>
      <c r="O7" s="121">
        <v>16.02</v>
      </c>
      <c r="P7" s="99">
        <v>2.65</v>
      </c>
      <c r="Q7" s="98" t="s">
        <v>23</v>
      </c>
      <c r="R7" s="121">
        <v>13.88</v>
      </c>
      <c r="S7" s="99">
        <v>4.6500000000000004</v>
      </c>
      <c r="T7" s="98" t="s">
        <v>15</v>
      </c>
      <c r="U7" s="122">
        <v>17.2</v>
      </c>
      <c r="V7" s="99">
        <v>8.82</v>
      </c>
      <c r="W7" s="98" t="s">
        <v>16</v>
      </c>
      <c r="X7" s="122">
        <v>17.2</v>
      </c>
      <c r="Y7" s="99">
        <v>7.06</v>
      </c>
      <c r="Z7" s="98" t="s">
        <v>17</v>
      </c>
      <c r="AA7" s="121">
        <v>15.03</v>
      </c>
      <c r="AB7" s="99">
        <v>3</v>
      </c>
      <c r="AC7" s="98" t="s">
        <v>23</v>
      </c>
      <c r="AD7" s="121">
        <v>17.28</v>
      </c>
      <c r="AE7" s="99">
        <v>3.8</v>
      </c>
      <c r="AF7" s="98" t="s">
        <v>17</v>
      </c>
      <c r="AG7" s="121">
        <v>20.04</v>
      </c>
      <c r="AH7" s="99">
        <v>4</v>
      </c>
      <c r="AI7" s="98" t="s">
        <v>23</v>
      </c>
      <c r="AJ7" s="121">
        <v>18.93</v>
      </c>
      <c r="AK7" s="99">
        <v>5.41</v>
      </c>
      <c r="AL7" s="98" t="s">
        <v>69</v>
      </c>
      <c r="AM7" s="121">
        <v>16.72</v>
      </c>
      <c r="AN7" s="99">
        <v>4.58</v>
      </c>
      <c r="AO7" s="97">
        <f t="shared" si="8"/>
        <v>16.922222222222224</v>
      </c>
      <c r="AP7" s="2">
        <f t="shared" si="9"/>
        <v>22.922222222222224</v>
      </c>
      <c r="AQ7" s="88" t="str">
        <f t="shared" si="10"/>
        <v>OPPPPPOPO</v>
      </c>
      <c r="AR7" s="89" t="str">
        <f t="shared" si="11"/>
        <v>OPPPP</v>
      </c>
      <c r="AT7" s="80" t="str">
        <f t="shared" si="12"/>
        <v>O</v>
      </c>
      <c r="AU7" s="80" t="str">
        <f t="shared" si="13"/>
        <v>P</v>
      </c>
      <c r="AV7" s="80" t="str">
        <f t="shared" si="14"/>
        <v>O</v>
      </c>
      <c r="AW7" s="80" t="str">
        <f t="shared" si="15"/>
        <v>P</v>
      </c>
      <c r="AX7" s="80" t="str">
        <f t="shared" si="16"/>
        <v>P</v>
      </c>
      <c r="AY7" s="80" t="str">
        <f t="shared" si="17"/>
        <v>P</v>
      </c>
      <c r="AZ7" s="80" t="str">
        <f t="shared" si="18"/>
        <v>P</v>
      </c>
      <c r="BA7" s="80" t="str">
        <f t="shared" si="19"/>
        <v>P</v>
      </c>
      <c r="BB7" s="80" t="str">
        <f t="shared" si="20"/>
        <v>O</v>
      </c>
      <c r="BD7" t="str">
        <f t="shared" si="21"/>
        <v>OPPPPPOPO</v>
      </c>
      <c r="BF7" t="s">
        <v>92</v>
      </c>
      <c r="BH7" s="81" t="str">
        <f t="shared" si="22"/>
        <v>OPPPPPOPOOPPPPPPPP</v>
      </c>
    </row>
    <row r="8" spans="2:60" x14ac:dyDescent="0.25">
      <c r="B8" s="60">
        <v>5</v>
      </c>
      <c r="D8" s="50" t="s">
        <v>14</v>
      </c>
      <c r="E8" s="48">
        <f t="shared" si="0"/>
        <v>9</v>
      </c>
      <c r="F8" s="7">
        <f t="shared" si="1"/>
        <v>3</v>
      </c>
      <c r="G8" s="7">
        <f t="shared" si="2"/>
        <v>6</v>
      </c>
      <c r="H8" s="7">
        <f t="shared" si="3"/>
        <v>13</v>
      </c>
      <c r="I8" s="7">
        <f t="shared" si="4"/>
        <v>21</v>
      </c>
      <c r="J8" s="1">
        <f t="shared" si="5"/>
        <v>35.619999999999997</v>
      </c>
      <c r="K8" s="7">
        <v>2</v>
      </c>
      <c r="L8" s="7">
        <f t="shared" si="6"/>
        <v>34</v>
      </c>
      <c r="M8" s="2">
        <f t="shared" si="7"/>
        <v>1.0476470588235294</v>
      </c>
      <c r="N8" s="118" t="s">
        <v>18</v>
      </c>
      <c r="O8" s="122">
        <v>22.43</v>
      </c>
      <c r="P8" s="99">
        <v>4.8</v>
      </c>
      <c r="Q8" s="118" t="s">
        <v>69</v>
      </c>
      <c r="R8" s="122">
        <v>18.059999999999999</v>
      </c>
      <c r="S8" s="99">
        <v>5.4</v>
      </c>
      <c r="T8" s="118" t="s">
        <v>69</v>
      </c>
      <c r="U8" s="122">
        <v>17.63</v>
      </c>
      <c r="V8" s="99">
        <v>2.25</v>
      </c>
      <c r="W8" s="118" t="s">
        <v>70</v>
      </c>
      <c r="X8" s="122">
        <v>17.47</v>
      </c>
      <c r="Y8" s="99">
        <v>5.4</v>
      </c>
      <c r="Z8" s="118" t="s">
        <v>45</v>
      </c>
      <c r="AA8" s="122">
        <v>16.190000000000001</v>
      </c>
      <c r="AB8" s="99">
        <v>2.4</v>
      </c>
      <c r="AC8" s="118" t="s">
        <v>45</v>
      </c>
      <c r="AD8" s="122">
        <v>18.52</v>
      </c>
      <c r="AE8" s="99">
        <v>1</v>
      </c>
      <c r="AF8" s="118" t="s">
        <v>44</v>
      </c>
      <c r="AG8" s="122">
        <v>19.98</v>
      </c>
      <c r="AH8" s="99">
        <v>6.65</v>
      </c>
      <c r="AI8" s="118" t="s">
        <v>45</v>
      </c>
      <c r="AJ8" s="122">
        <v>20.45</v>
      </c>
      <c r="AK8" s="99">
        <v>4.4000000000000004</v>
      </c>
      <c r="AL8" s="118" t="s">
        <v>23</v>
      </c>
      <c r="AM8" s="122">
        <v>16.989999999999998</v>
      </c>
      <c r="AN8" s="99">
        <v>3.32</v>
      </c>
      <c r="AO8" s="52">
        <f t="shared" si="8"/>
        <v>18.635555555555552</v>
      </c>
      <c r="AP8" s="2">
        <f t="shared" si="9"/>
        <v>21.635555555555552</v>
      </c>
      <c r="AQ8" s="88" t="str">
        <f t="shared" si="10"/>
        <v>POOOOPOOP</v>
      </c>
      <c r="AR8" s="94" t="str">
        <f t="shared" si="11"/>
        <v>POOOO</v>
      </c>
      <c r="AT8" s="80" t="str">
        <f t="shared" si="12"/>
        <v>P</v>
      </c>
      <c r="AU8" s="80" t="str">
        <f t="shared" si="13"/>
        <v>O</v>
      </c>
      <c r="AV8" s="80" t="str">
        <f t="shared" si="14"/>
        <v>O</v>
      </c>
      <c r="AW8" s="80" t="str">
        <f t="shared" si="15"/>
        <v>P</v>
      </c>
      <c r="AX8" s="80" t="str">
        <f t="shared" si="16"/>
        <v>O</v>
      </c>
      <c r="AY8" s="80" t="str">
        <f t="shared" si="17"/>
        <v>O</v>
      </c>
      <c r="AZ8" s="80" t="str">
        <f t="shared" si="18"/>
        <v>O</v>
      </c>
      <c r="BA8" s="80" t="str">
        <f t="shared" si="19"/>
        <v>O</v>
      </c>
      <c r="BB8" s="80" t="str">
        <f t="shared" si="20"/>
        <v>P</v>
      </c>
      <c r="BD8" t="str">
        <f t="shared" si="21"/>
        <v>POOOOPOOP</v>
      </c>
      <c r="BF8" t="s">
        <v>93</v>
      </c>
      <c r="BH8" s="81" t="str">
        <f t="shared" si="22"/>
        <v>POOOOPOOPPPPPPOPOO</v>
      </c>
    </row>
    <row r="9" spans="2:60" x14ac:dyDescent="0.25">
      <c r="B9" s="60">
        <v>6</v>
      </c>
      <c r="D9" s="50" t="s">
        <v>68</v>
      </c>
      <c r="E9" s="48">
        <f t="shared" si="0"/>
        <v>3</v>
      </c>
      <c r="F9" s="7">
        <f t="shared" si="1"/>
        <v>1</v>
      </c>
      <c r="G9" s="7">
        <f t="shared" si="2"/>
        <v>2</v>
      </c>
      <c r="H9" s="7">
        <f t="shared" si="3"/>
        <v>5</v>
      </c>
      <c r="I9" s="7">
        <f t="shared" si="4"/>
        <v>8</v>
      </c>
      <c r="J9" s="1">
        <f t="shared" si="5"/>
        <v>16.14</v>
      </c>
      <c r="K9" s="7"/>
      <c r="L9" s="7">
        <f t="shared" si="6"/>
        <v>13</v>
      </c>
      <c r="M9" s="2">
        <f t="shared" si="7"/>
        <v>1.2415384615384615</v>
      </c>
      <c r="N9" s="118" t="s">
        <v>69</v>
      </c>
      <c r="O9" s="121">
        <v>19.850000000000001</v>
      </c>
      <c r="P9" s="99">
        <v>2.15</v>
      </c>
      <c r="Q9" s="118" t="s">
        <v>57</v>
      </c>
      <c r="R9" s="119"/>
      <c r="S9" s="120"/>
      <c r="T9" s="118" t="s">
        <v>57</v>
      </c>
      <c r="U9" s="119"/>
      <c r="V9" s="120"/>
      <c r="W9" s="118" t="s">
        <v>57</v>
      </c>
      <c r="X9" s="119"/>
      <c r="Y9" s="120"/>
      <c r="Z9" s="118" t="s">
        <v>19</v>
      </c>
      <c r="AA9" s="121">
        <v>21.21</v>
      </c>
      <c r="AB9" s="99">
        <v>4.9400000000000004</v>
      </c>
      <c r="AC9" s="118" t="s">
        <v>16</v>
      </c>
      <c r="AD9" s="121">
        <v>20.78</v>
      </c>
      <c r="AE9" s="99">
        <v>9.0500000000000007</v>
      </c>
      <c r="AF9" s="118" t="s">
        <v>57</v>
      </c>
      <c r="AG9" s="121"/>
      <c r="AH9" s="99"/>
      <c r="AI9" s="118" t="s">
        <v>57</v>
      </c>
      <c r="AJ9" s="121"/>
      <c r="AK9" s="99"/>
      <c r="AL9" s="118" t="s">
        <v>57</v>
      </c>
      <c r="AM9" s="121"/>
      <c r="AN9" s="99"/>
      <c r="AO9" s="52">
        <f t="shared" si="8"/>
        <v>20.613333333333333</v>
      </c>
      <c r="AP9" s="2">
        <f t="shared" si="9"/>
        <v>21.613333333333333</v>
      </c>
      <c r="AQ9" s="88" t="str">
        <f t="shared" si="10"/>
        <v>POO</v>
      </c>
      <c r="AR9" s="94" t="str">
        <f t="shared" si="11"/>
        <v>POOPP</v>
      </c>
      <c r="AT9" s="80" t="str">
        <f t="shared" si="12"/>
        <v>O</v>
      </c>
      <c r="AU9" s="80" t="str">
        <f t="shared" si="13"/>
        <v/>
      </c>
      <c r="AV9" s="80" t="str">
        <f t="shared" si="14"/>
        <v/>
      </c>
      <c r="AW9" s="80" t="str">
        <f t="shared" si="15"/>
        <v/>
      </c>
      <c r="AX9" s="80" t="str">
        <f t="shared" si="16"/>
        <v>O</v>
      </c>
      <c r="AY9" s="80" t="str">
        <f t="shared" si="17"/>
        <v>P</v>
      </c>
      <c r="AZ9" s="80" t="str">
        <f t="shared" si="18"/>
        <v/>
      </c>
      <c r="BA9" s="80" t="str">
        <f t="shared" si="19"/>
        <v/>
      </c>
      <c r="BB9" s="80" t="str">
        <f t="shared" si="20"/>
        <v/>
      </c>
      <c r="BD9" t="str">
        <f t="shared" si="21"/>
        <v>POO</v>
      </c>
      <c r="BF9" t="s">
        <v>88</v>
      </c>
      <c r="BH9" s="81" t="str">
        <f t="shared" si="22"/>
        <v>POOPPPPPOPPP</v>
      </c>
    </row>
    <row r="10" spans="2:60" x14ac:dyDescent="0.25">
      <c r="B10" s="60">
        <v>7</v>
      </c>
      <c r="D10" s="50" t="s">
        <v>46</v>
      </c>
      <c r="E10" s="48">
        <f t="shared" si="0"/>
        <v>6</v>
      </c>
      <c r="F10" s="7">
        <f t="shared" si="1"/>
        <v>2</v>
      </c>
      <c r="G10" s="7">
        <f t="shared" si="2"/>
        <v>4</v>
      </c>
      <c r="H10" s="7">
        <f t="shared" si="3"/>
        <v>8</v>
      </c>
      <c r="I10" s="7">
        <f t="shared" si="4"/>
        <v>12</v>
      </c>
      <c r="J10" s="1">
        <f t="shared" si="5"/>
        <v>24.91</v>
      </c>
      <c r="K10" s="7">
        <v>1</v>
      </c>
      <c r="L10" s="7">
        <f t="shared" si="6"/>
        <v>20</v>
      </c>
      <c r="M10" s="2">
        <f t="shared" si="7"/>
        <v>1.2455000000000001</v>
      </c>
      <c r="N10" s="118" t="s">
        <v>57</v>
      </c>
      <c r="O10" s="121"/>
      <c r="P10" s="99"/>
      <c r="Q10" s="118" t="s">
        <v>57</v>
      </c>
      <c r="R10" s="121"/>
      <c r="S10" s="99"/>
      <c r="T10" s="118" t="s">
        <v>57</v>
      </c>
      <c r="U10" s="121"/>
      <c r="V10" s="99"/>
      <c r="W10" s="118" t="s">
        <v>18</v>
      </c>
      <c r="X10" s="121">
        <v>23.12</v>
      </c>
      <c r="Y10" s="99">
        <v>6.38</v>
      </c>
      <c r="Z10" s="118" t="s">
        <v>18</v>
      </c>
      <c r="AA10" s="121">
        <v>18.11</v>
      </c>
      <c r="AB10" s="99">
        <v>2</v>
      </c>
      <c r="AC10" s="118" t="s">
        <v>69</v>
      </c>
      <c r="AD10" s="121">
        <v>19.66</v>
      </c>
      <c r="AE10" s="99">
        <v>5.61</v>
      </c>
      <c r="AF10" s="118" t="s">
        <v>45</v>
      </c>
      <c r="AG10" s="121">
        <v>20.07</v>
      </c>
      <c r="AH10" s="99">
        <v>6.23</v>
      </c>
      <c r="AI10" s="118" t="s">
        <v>69</v>
      </c>
      <c r="AJ10" s="121">
        <v>17.59</v>
      </c>
      <c r="AK10" s="99">
        <v>2.44</v>
      </c>
      <c r="AL10" s="118" t="s">
        <v>45</v>
      </c>
      <c r="AM10" s="121">
        <v>18.59</v>
      </c>
      <c r="AN10" s="99">
        <v>2.25</v>
      </c>
      <c r="AO10" s="52">
        <f t="shared" si="8"/>
        <v>19.523333333333337</v>
      </c>
      <c r="AP10" s="2">
        <f t="shared" si="9"/>
        <v>21.523333333333337</v>
      </c>
      <c r="AQ10" s="88" t="str">
        <f t="shared" si="10"/>
        <v>OOOOPP</v>
      </c>
      <c r="AR10" s="94" t="str">
        <f t="shared" si="11"/>
        <v>OOOOP</v>
      </c>
      <c r="AT10" s="80" t="str">
        <f t="shared" si="12"/>
        <v/>
      </c>
      <c r="AU10" s="80" t="str">
        <f t="shared" si="13"/>
        <v/>
      </c>
      <c r="AV10" s="80" t="str">
        <f t="shared" si="14"/>
        <v/>
      </c>
      <c r="AW10" s="80" t="str">
        <f t="shared" si="15"/>
        <v>P</v>
      </c>
      <c r="AX10" s="80" t="str">
        <f t="shared" si="16"/>
        <v>P</v>
      </c>
      <c r="AY10" s="80" t="str">
        <f t="shared" si="17"/>
        <v>O</v>
      </c>
      <c r="AZ10" s="80" t="str">
        <f t="shared" si="18"/>
        <v>O</v>
      </c>
      <c r="BA10" s="80" t="str">
        <f t="shared" si="19"/>
        <v>O</v>
      </c>
      <c r="BB10" s="80" t="str">
        <f t="shared" si="20"/>
        <v>O</v>
      </c>
      <c r="BD10" t="str">
        <f t="shared" si="21"/>
        <v>OOOOPP</v>
      </c>
      <c r="BF10" t="s">
        <v>94</v>
      </c>
      <c r="BH10" s="81" t="str">
        <f t="shared" si="22"/>
        <v>OOOOPPPOOPPOOOP</v>
      </c>
    </row>
    <row r="11" spans="2:60" x14ac:dyDescent="0.25">
      <c r="B11" s="60">
        <v>8</v>
      </c>
      <c r="D11" s="50" t="s">
        <v>142</v>
      </c>
      <c r="E11" s="48">
        <f t="shared" si="0"/>
        <v>6</v>
      </c>
      <c r="F11" s="7">
        <f t="shared" si="1"/>
        <v>3</v>
      </c>
      <c r="G11" s="7">
        <f t="shared" si="2"/>
        <v>3</v>
      </c>
      <c r="H11" s="7">
        <f t="shared" si="3"/>
        <v>13</v>
      </c>
      <c r="I11" s="7">
        <f t="shared" si="4"/>
        <v>11</v>
      </c>
      <c r="J11" s="1">
        <f t="shared" si="5"/>
        <v>29.25</v>
      </c>
      <c r="K11" s="7"/>
      <c r="L11" s="7">
        <f t="shared" si="6"/>
        <v>24</v>
      </c>
      <c r="M11" s="2">
        <f t="shared" si="7"/>
        <v>1.21875</v>
      </c>
      <c r="N11" s="98" t="s">
        <v>42</v>
      </c>
      <c r="O11" s="121">
        <v>17.22</v>
      </c>
      <c r="P11" s="99">
        <v>1.23</v>
      </c>
      <c r="Q11" s="128" t="s">
        <v>57</v>
      </c>
      <c r="R11" s="119"/>
      <c r="S11" s="120"/>
      <c r="T11" s="128" t="s">
        <v>57</v>
      </c>
      <c r="U11" s="119"/>
      <c r="V11" s="120"/>
      <c r="W11" s="128" t="s">
        <v>57</v>
      </c>
      <c r="X11" s="119"/>
      <c r="Y11" s="120"/>
      <c r="Z11" s="98" t="s">
        <v>23</v>
      </c>
      <c r="AA11" s="121">
        <v>20.46</v>
      </c>
      <c r="AB11" s="99">
        <v>8.77</v>
      </c>
      <c r="AC11" s="98" t="s">
        <v>43</v>
      </c>
      <c r="AD11" s="121">
        <v>18.59</v>
      </c>
      <c r="AE11" s="99">
        <v>5.71</v>
      </c>
      <c r="AF11" s="98" t="s">
        <v>44</v>
      </c>
      <c r="AG11" s="121">
        <v>21.29</v>
      </c>
      <c r="AH11" s="99">
        <v>7.93</v>
      </c>
      <c r="AI11" s="98" t="s">
        <v>18</v>
      </c>
      <c r="AJ11" s="121">
        <v>18.559999999999999</v>
      </c>
      <c r="AK11" s="99">
        <v>3.21</v>
      </c>
      <c r="AL11" s="98" t="s">
        <v>44</v>
      </c>
      <c r="AM11" s="121">
        <v>14.96</v>
      </c>
      <c r="AN11" s="99">
        <v>2.4</v>
      </c>
      <c r="AO11" s="97">
        <f t="shared" si="8"/>
        <v>18.513333333333335</v>
      </c>
      <c r="AP11" s="99">
        <f t="shared" si="9"/>
        <v>21.513333333333335</v>
      </c>
      <c r="AQ11" s="88" t="str">
        <f t="shared" si="10"/>
        <v>OPOPPO</v>
      </c>
      <c r="AR11" s="94" t="str">
        <f t="shared" si="11"/>
        <v>OPOPP</v>
      </c>
      <c r="AT11" s="80" t="str">
        <f t="shared" si="12"/>
        <v>O</v>
      </c>
      <c r="AU11" s="80" t="str">
        <f t="shared" si="13"/>
        <v/>
      </c>
      <c r="AV11" s="80" t="str">
        <f t="shared" si="14"/>
        <v/>
      </c>
      <c r="AW11" s="80" t="str">
        <f t="shared" si="15"/>
        <v/>
      </c>
      <c r="AX11" s="80" t="str">
        <f t="shared" si="16"/>
        <v>P</v>
      </c>
      <c r="AY11" s="80" t="str">
        <f t="shared" si="17"/>
        <v>P</v>
      </c>
      <c r="AZ11" s="80" t="str">
        <f t="shared" si="18"/>
        <v>O</v>
      </c>
      <c r="BA11" s="80" t="str">
        <f t="shared" si="19"/>
        <v>P</v>
      </c>
      <c r="BB11" s="80" t="str">
        <f t="shared" si="20"/>
        <v>O</v>
      </c>
      <c r="BD11" t="str">
        <f t="shared" si="21"/>
        <v>OPOPPO</v>
      </c>
      <c r="BF11" t="s">
        <v>95</v>
      </c>
      <c r="BH11" s="81" t="str">
        <f t="shared" si="22"/>
        <v>OPOPPOPPOPPPOPP</v>
      </c>
    </row>
    <row r="12" spans="2:60" x14ac:dyDescent="0.25">
      <c r="B12" s="60">
        <v>9</v>
      </c>
      <c r="D12" s="50" t="s">
        <v>13</v>
      </c>
      <c r="E12" s="48">
        <f t="shared" si="0"/>
        <v>9</v>
      </c>
      <c r="F12" s="7">
        <f t="shared" si="1"/>
        <v>3</v>
      </c>
      <c r="G12" s="7">
        <f t="shared" si="2"/>
        <v>6</v>
      </c>
      <c r="H12" s="7">
        <f t="shared" si="3"/>
        <v>17</v>
      </c>
      <c r="I12" s="7">
        <f t="shared" si="4"/>
        <v>19</v>
      </c>
      <c r="J12" s="1">
        <f t="shared" si="5"/>
        <v>34.839999999999996</v>
      </c>
      <c r="K12" s="7">
        <v>1</v>
      </c>
      <c r="L12" s="7">
        <f t="shared" si="6"/>
        <v>36</v>
      </c>
      <c r="M12" s="2">
        <f t="shared" si="7"/>
        <v>0.96777777777777763</v>
      </c>
      <c r="N12" s="118" t="s">
        <v>18</v>
      </c>
      <c r="O12" s="122">
        <v>19.27</v>
      </c>
      <c r="P12" s="99">
        <v>2.2200000000000002</v>
      </c>
      <c r="Q12" s="118" t="s">
        <v>44</v>
      </c>
      <c r="R12" s="122">
        <v>18.89</v>
      </c>
      <c r="S12" s="99">
        <v>5.21</v>
      </c>
      <c r="T12" s="118" t="s">
        <v>44</v>
      </c>
      <c r="U12" s="122">
        <v>19.559999999999999</v>
      </c>
      <c r="V12" s="99">
        <v>5.61</v>
      </c>
      <c r="W12" s="118" t="s">
        <v>69</v>
      </c>
      <c r="X12" s="122">
        <v>15.35</v>
      </c>
      <c r="Y12" s="99">
        <v>3.21</v>
      </c>
      <c r="Z12" s="118" t="s">
        <v>69</v>
      </c>
      <c r="AA12" s="122">
        <v>17.63</v>
      </c>
      <c r="AB12" s="99">
        <v>2.4</v>
      </c>
      <c r="AC12" s="118" t="s">
        <v>17</v>
      </c>
      <c r="AD12" s="122">
        <v>22.77</v>
      </c>
      <c r="AE12" s="99">
        <v>6.05</v>
      </c>
      <c r="AF12" s="118" t="s">
        <v>19</v>
      </c>
      <c r="AG12" s="122">
        <v>17.77</v>
      </c>
      <c r="AH12" s="99">
        <v>2.2200000000000002</v>
      </c>
      <c r="AI12" s="118" t="s">
        <v>19</v>
      </c>
      <c r="AJ12" s="122">
        <v>18.89</v>
      </c>
      <c r="AK12" s="99">
        <v>3.4</v>
      </c>
      <c r="AL12" s="118" t="s">
        <v>23</v>
      </c>
      <c r="AM12" s="122">
        <v>15.58</v>
      </c>
      <c r="AN12" s="99">
        <v>4.5199999999999996</v>
      </c>
      <c r="AO12" s="52">
        <f t="shared" si="8"/>
        <v>18.412222222222223</v>
      </c>
      <c r="AP12" s="2">
        <f t="shared" si="9"/>
        <v>21.412222222222223</v>
      </c>
      <c r="AQ12" s="88" t="str">
        <f t="shared" si="10"/>
        <v>POOPOOOOP</v>
      </c>
      <c r="AR12" s="94" t="str">
        <f t="shared" si="11"/>
        <v>POOPO</v>
      </c>
      <c r="AT12" s="80" t="str">
        <f t="shared" si="12"/>
        <v>P</v>
      </c>
      <c r="AU12" s="80" t="str">
        <f t="shared" si="13"/>
        <v>O</v>
      </c>
      <c r="AV12" s="80" t="str">
        <f t="shared" si="14"/>
        <v>O</v>
      </c>
      <c r="AW12" s="80" t="str">
        <f t="shared" si="15"/>
        <v>O</v>
      </c>
      <c r="AX12" s="80" t="str">
        <f t="shared" si="16"/>
        <v>O</v>
      </c>
      <c r="AY12" s="80" t="str">
        <f t="shared" si="17"/>
        <v>P</v>
      </c>
      <c r="AZ12" s="80" t="str">
        <f t="shared" si="18"/>
        <v>O</v>
      </c>
      <c r="BA12" s="80" t="str">
        <f t="shared" si="19"/>
        <v>O</v>
      </c>
      <c r="BB12" s="80" t="str">
        <f t="shared" si="20"/>
        <v>P</v>
      </c>
      <c r="BD12" t="str">
        <f t="shared" si="21"/>
        <v>POOPOOOOP</v>
      </c>
      <c r="BF12" t="s">
        <v>96</v>
      </c>
      <c r="BH12" s="81" t="str">
        <f t="shared" si="22"/>
        <v>POOPOOOOPPPOO</v>
      </c>
    </row>
    <row r="13" spans="2:60" x14ac:dyDescent="0.25">
      <c r="B13" s="60">
        <v>10</v>
      </c>
      <c r="D13" s="50" t="s">
        <v>126</v>
      </c>
      <c r="E13" s="48">
        <f t="shared" si="0"/>
        <v>6</v>
      </c>
      <c r="F13" s="7">
        <f t="shared" si="1"/>
        <v>5</v>
      </c>
      <c r="G13" s="7">
        <f t="shared" si="2"/>
        <v>1</v>
      </c>
      <c r="H13" s="7">
        <f t="shared" si="3"/>
        <v>17</v>
      </c>
      <c r="I13" s="7">
        <f t="shared" si="4"/>
        <v>9</v>
      </c>
      <c r="J13" s="1">
        <f t="shared" si="5"/>
        <v>15.690000000000001</v>
      </c>
      <c r="K13" s="7"/>
      <c r="L13" s="7">
        <f t="shared" si="6"/>
        <v>26</v>
      </c>
      <c r="M13" s="2">
        <f t="shared" si="7"/>
        <v>0.60346153846153849</v>
      </c>
      <c r="N13" s="118" t="s">
        <v>57</v>
      </c>
      <c r="O13" s="121"/>
      <c r="P13" s="99"/>
      <c r="Q13" s="118" t="s">
        <v>15</v>
      </c>
      <c r="R13" s="121">
        <v>11.46</v>
      </c>
      <c r="S13" s="99">
        <v>2.2000000000000002</v>
      </c>
      <c r="T13" s="118" t="s">
        <v>16</v>
      </c>
      <c r="U13" s="121">
        <v>16.79</v>
      </c>
      <c r="V13" s="99">
        <v>3.88</v>
      </c>
      <c r="W13" s="118" t="s">
        <v>16</v>
      </c>
      <c r="X13" s="121">
        <v>16.48</v>
      </c>
      <c r="Y13" s="99">
        <v>3.4</v>
      </c>
      <c r="Z13" s="118" t="s">
        <v>23</v>
      </c>
      <c r="AA13" s="121">
        <v>16.670000000000002</v>
      </c>
      <c r="AB13" s="99">
        <v>3.21</v>
      </c>
      <c r="AC13" s="118" t="s">
        <v>23</v>
      </c>
      <c r="AD13" s="121">
        <v>17.600000000000001</v>
      </c>
      <c r="AE13" s="99">
        <v>1</v>
      </c>
      <c r="AF13" s="118" t="s">
        <v>17</v>
      </c>
      <c r="AG13" s="121">
        <v>16.89</v>
      </c>
      <c r="AH13" s="99">
        <v>2</v>
      </c>
      <c r="AI13" s="118" t="s">
        <v>57</v>
      </c>
      <c r="AJ13" s="121"/>
      <c r="AK13" s="99"/>
      <c r="AL13" s="118" t="s">
        <v>57</v>
      </c>
      <c r="AM13" s="121"/>
      <c r="AN13" s="99"/>
      <c r="AO13" s="97">
        <f t="shared" si="8"/>
        <v>15.981666666666667</v>
      </c>
      <c r="AP13" s="2">
        <f t="shared" si="9"/>
        <v>20.981666666666669</v>
      </c>
      <c r="AQ13" s="88" t="str">
        <f t="shared" si="10"/>
        <v>PPPPPO</v>
      </c>
      <c r="AR13" s="94" t="str">
        <f t="shared" si="11"/>
        <v>PPPPP</v>
      </c>
      <c r="AT13" s="80" t="str">
        <f t="shared" si="12"/>
        <v/>
      </c>
      <c r="AU13" s="80" t="str">
        <f t="shared" si="13"/>
        <v>O</v>
      </c>
      <c r="AV13" s="80" t="str">
        <f t="shared" si="14"/>
        <v>P</v>
      </c>
      <c r="AW13" s="80" t="str">
        <f t="shared" si="15"/>
        <v>P</v>
      </c>
      <c r="AX13" s="80" t="str">
        <f t="shared" si="16"/>
        <v>P</v>
      </c>
      <c r="AY13" s="80" t="str">
        <f t="shared" si="17"/>
        <v>P</v>
      </c>
      <c r="AZ13" s="80" t="str">
        <f t="shared" si="18"/>
        <v>P</v>
      </c>
      <c r="BA13" s="80" t="str">
        <f t="shared" si="19"/>
        <v/>
      </c>
      <c r="BB13" s="80" t="str">
        <f t="shared" si="20"/>
        <v/>
      </c>
      <c r="BD13" t="str">
        <f t="shared" si="21"/>
        <v>PPPPPO</v>
      </c>
      <c r="BF13" t="s">
        <v>97</v>
      </c>
      <c r="BH13" s="81" t="str">
        <f t="shared" si="22"/>
        <v>PPPPPOPPPOPOPOO</v>
      </c>
    </row>
    <row r="14" spans="2:60" x14ac:dyDescent="0.25">
      <c r="B14" s="60">
        <v>11</v>
      </c>
      <c r="D14" s="50" t="s">
        <v>12</v>
      </c>
      <c r="E14" s="48">
        <f t="shared" si="0"/>
        <v>8</v>
      </c>
      <c r="F14" s="7">
        <f t="shared" si="1"/>
        <v>2</v>
      </c>
      <c r="G14" s="7">
        <f t="shared" si="2"/>
        <v>6</v>
      </c>
      <c r="H14" s="7">
        <f t="shared" si="3"/>
        <v>12</v>
      </c>
      <c r="I14" s="7">
        <f t="shared" si="4"/>
        <v>19</v>
      </c>
      <c r="J14" s="1">
        <f t="shared" si="5"/>
        <v>29.14</v>
      </c>
      <c r="K14" s="7"/>
      <c r="L14" s="7">
        <f t="shared" si="6"/>
        <v>31</v>
      </c>
      <c r="M14" s="2">
        <f t="shared" si="7"/>
        <v>0.94000000000000006</v>
      </c>
      <c r="N14" s="118" t="s">
        <v>44</v>
      </c>
      <c r="O14" s="121">
        <v>19.420000000000002</v>
      </c>
      <c r="P14" s="99">
        <v>4.5999999999999996</v>
      </c>
      <c r="Q14" s="118" t="s">
        <v>18</v>
      </c>
      <c r="R14" s="121">
        <v>23.86</v>
      </c>
      <c r="S14" s="99">
        <v>6.16</v>
      </c>
      <c r="T14" s="118" t="s">
        <v>45</v>
      </c>
      <c r="U14" s="121">
        <v>18.04</v>
      </c>
      <c r="V14" s="99">
        <v>2.4</v>
      </c>
      <c r="W14" s="118" t="s">
        <v>44</v>
      </c>
      <c r="X14" s="121">
        <v>17.23</v>
      </c>
      <c r="Y14" s="99">
        <v>3</v>
      </c>
      <c r="Z14" s="118" t="s">
        <v>45</v>
      </c>
      <c r="AA14" s="121">
        <v>16.97</v>
      </c>
      <c r="AB14" s="99">
        <v>2.17</v>
      </c>
      <c r="AC14" s="118" t="s">
        <v>19</v>
      </c>
      <c r="AD14" s="121">
        <v>16.89</v>
      </c>
      <c r="AE14" s="99">
        <v>3</v>
      </c>
      <c r="AF14" s="118" t="s">
        <v>57</v>
      </c>
      <c r="AG14" s="121"/>
      <c r="AH14" s="99"/>
      <c r="AI14" s="118" t="s">
        <v>23</v>
      </c>
      <c r="AJ14" s="121">
        <v>15.52</v>
      </c>
      <c r="AK14" s="99">
        <v>3.16</v>
      </c>
      <c r="AL14" s="118" t="s">
        <v>19</v>
      </c>
      <c r="AM14" s="121">
        <v>13.39</v>
      </c>
      <c r="AN14" s="99">
        <v>4.6500000000000004</v>
      </c>
      <c r="AO14" s="52">
        <f t="shared" si="8"/>
        <v>17.664999999999999</v>
      </c>
      <c r="AP14" s="2">
        <f t="shared" si="9"/>
        <v>19.664999999999999</v>
      </c>
      <c r="AQ14" s="88" t="str">
        <f t="shared" si="10"/>
        <v>OPOOOOPO</v>
      </c>
      <c r="AR14" s="94" t="str">
        <f t="shared" si="11"/>
        <v>OPOOO</v>
      </c>
      <c r="AT14" s="80" t="str">
        <f t="shared" si="12"/>
        <v>O</v>
      </c>
      <c r="AU14" s="80" t="str">
        <f t="shared" si="13"/>
        <v>P</v>
      </c>
      <c r="AV14" s="80" t="str">
        <f t="shared" si="14"/>
        <v>O</v>
      </c>
      <c r="AW14" s="80" t="str">
        <f t="shared" si="15"/>
        <v>O</v>
      </c>
      <c r="AX14" s="80" t="str">
        <f t="shared" si="16"/>
        <v>O</v>
      </c>
      <c r="AY14" s="80" t="str">
        <f t="shared" si="17"/>
        <v>O</v>
      </c>
      <c r="AZ14" s="80" t="str">
        <f t="shared" si="18"/>
        <v/>
      </c>
      <c r="BA14" s="80" t="str">
        <f t="shared" si="19"/>
        <v>P</v>
      </c>
      <c r="BB14" s="80" t="str">
        <f t="shared" si="20"/>
        <v>O</v>
      </c>
      <c r="BD14" t="str">
        <f t="shared" si="21"/>
        <v>OPOOOOPO</v>
      </c>
      <c r="BF14" t="s">
        <v>98</v>
      </c>
      <c r="BH14" s="81" t="str">
        <f t="shared" si="22"/>
        <v>OPOOOOPOPPPPPOOOO</v>
      </c>
    </row>
    <row r="15" spans="2:60" x14ac:dyDescent="0.25">
      <c r="B15" s="60">
        <v>12</v>
      </c>
      <c r="D15" s="50" t="s">
        <v>77</v>
      </c>
      <c r="E15" s="48">
        <f t="shared" si="0"/>
        <v>7</v>
      </c>
      <c r="F15" s="7">
        <f t="shared" si="1"/>
        <v>3</v>
      </c>
      <c r="G15" s="7">
        <f t="shared" si="2"/>
        <v>4</v>
      </c>
      <c r="H15" s="7">
        <f t="shared" si="3"/>
        <v>14</v>
      </c>
      <c r="I15" s="7">
        <f t="shared" si="4"/>
        <v>14</v>
      </c>
      <c r="J15" s="1">
        <f t="shared" si="5"/>
        <v>19.79</v>
      </c>
      <c r="K15" s="7"/>
      <c r="L15" s="7">
        <f t="shared" si="6"/>
        <v>28</v>
      </c>
      <c r="M15" s="2">
        <f t="shared" si="7"/>
        <v>0.70678571428571424</v>
      </c>
      <c r="N15" s="98" t="s">
        <v>15</v>
      </c>
      <c r="O15" s="122">
        <v>14.95</v>
      </c>
      <c r="P15" s="99">
        <v>3.38</v>
      </c>
      <c r="Q15" s="98" t="s">
        <v>17</v>
      </c>
      <c r="R15" s="122">
        <v>16.7</v>
      </c>
      <c r="S15" s="99">
        <v>3</v>
      </c>
      <c r="T15" s="98" t="s">
        <v>19</v>
      </c>
      <c r="U15" s="122">
        <v>16.920000000000002</v>
      </c>
      <c r="V15" s="99">
        <v>2</v>
      </c>
      <c r="W15" s="98" t="s">
        <v>42</v>
      </c>
      <c r="X15" s="122">
        <v>17.89</v>
      </c>
      <c r="Y15" s="99">
        <v>2</v>
      </c>
      <c r="Z15" s="98" t="s">
        <v>57</v>
      </c>
      <c r="AA15" s="122"/>
      <c r="AB15" s="99"/>
      <c r="AC15" s="98" t="s">
        <v>57</v>
      </c>
      <c r="AD15" s="122"/>
      <c r="AE15" s="99"/>
      <c r="AF15" s="98" t="s">
        <v>23</v>
      </c>
      <c r="AG15" s="122">
        <v>15.71</v>
      </c>
      <c r="AH15" s="99">
        <v>1</v>
      </c>
      <c r="AI15" s="98" t="s">
        <v>23</v>
      </c>
      <c r="AJ15" s="122">
        <v>15.53</v>
      </c>
      <c r="AK15" s="99">
        <v>2</v>
      </c>
      <c r="AL15" s="98" t="s">
        <v>15</v>
      </c>
      <c r="AM15" s="122">
        <v>17.260000000000002</v>
      </c>
      <c r="AN15" s="99">
        <v>6.41</v>
      </c>
      <c r="AO15" s="95">
        <f t="shared" si="8"/>
        <v>16.422857142857147</v>
      </c>
      <c r="AP15" s="2">
        <f t="shared" si="9"/>
        <v>19.422857142857147</v>
      </c>
      <c r="AQ15" s="88" t="str">
        <f t="shared" si="10"/>
        <v>OPPOOPO</v>
      </c>
      <c r="AR15" s="94" t="str">
        <f t="shared" si="11"/>
        <v>OPPOO</v>
      </c>
      <c r="AT15" s="80" t="str">
        <f t="shared" si="12"/>
        <v>O</v>
      </c>
      <c r="AU15" s="80" t="str">
        <f t="shared" si="13"/>
        <v>P</v>
      </c>
      <c r="AV15" s="80" t="str">
        <f t="shared" si="14"/>
        <v>O</v>
      </c>
      <c r="AW15" s="80" t="str">
        <f t="shared" si="15"/>
        <v>O</v>
      </c>
      <c r="AX15" s="80" t="str">
        <f t="shared" si="16"/>
        <v/>
      </c>
      <c r="AY15" s="80" t="str">
        <f t="shared" si="17"/>
        <v/>
      </c>
      <c r="AZ15" s="80" t="str">
        <f t="shared" si="18"/>
        <v>P</v>
      </c>
      <c r="BA15" s="80" t="str">
        <f t="shared" si="19"/>
        <v>P</v>
      </c>
      <c r="BB15" s="80" t="str">
        <f t="shared" si="20"/>
        <v>O</v>
      </c>
      <c r="BD15" t="str">
        <f t="shared" si="21"/>
        <v>OPPOOPO</v>
      </c>
      <c r="BH15" s="81" t="str">
        <f t="shared" si="22"/>
        <v>OPPOOPO</v>
      </c>
    </row>
    <row r="16" spans="2:60" x14ac:dyDescent="0.25">
      <c r="B16" s="60">
        <v>13</v>
      </c>
      <c r="D16" s="50" t="s">
        <v>64</v>
      </c>
      <c r="E16" s="48">
        <f t="shared" si="0"/>
        <v>9</v>
      </c>
      <c r="F16" s="7">
        <f t="shared" si="1"/>
        <v>3</v>
      </c>
      <c r="G16" s="7">
        <f t="shared" si="2"/>
        <v>6</v>
      </c>
      <c r="H16" s="7">
        <f t="shared" si="3"/>
        <v>12</v>
      </c>
      <c r="I16" s="7">
        <f t="shared" si="4"/>
        <v>23</v>
      </c>
      <c r="J16" s="1">
        <f t="shared" si="5"/>
        <v>27.200000000000003</v>
      </c>
      <c r="K16" s="7">
        <v>1</v>
      </c>
      <c r="L16" s="7">
        <f t="shared" si="6"/>
        <v>35</v>
      </c>
      <c r="M16" s="2">
        <f t="shared" si="7"/>
        <v>0.77714285714285725</v>
      </c>
      <c r="N16" s="118" t="s">
        <v>16</v>
      </c>
      <c r="O16" s="121">
        <v>15.39</v>
      </c>
      <c r="P16" s="99">
        <v>6.79</v>
      </c>
      <c r="Q16" s="118" t="s">
        <v>45</v>
      </c>
      <c r="R16" s="121">
        <v>16.73</v>
      </c>
      <c r="S16" s="99">
        <v>1</v>
      </c>
      <c r="T16" s="118" t="s">
        <v>45</v>
      </c>
      <c r="U16" s="121">
        <v>14.67</v>
      </c>
      <c r="V16" s="99">
        <v>0</v>
      </c>
      <c r="W16" s="118" t="s">
        <v>19</v>
      </c>
      <c r="X16" s="121">
        <v>17.28</v>
      </c>
      <c r="Y16" s="99">
        <v>2.4</v>
      </c>
      <c r="Z16" s="118" t="s">
        <v>42</v>
      </c>
      <c r="AA16" s="121">
        <v>16.350000000000001</v>
      </c>
      <c r="AB16" s="99">
        <v>3.4</v>
      </c>
      <c r="AC16" s="118" t="s">
        <v>23</v>
      </c>
      <c r="AD16" s="121">
        <v>17.57</v>
      </c>
      <c r="AE16" s="99">
        <v>4.4000000000000004</v>
      </c>
      <c r="AF16" s="118" t="s">
        <v>16</v>
      </c>
      <c r="AG16" s="121">
        <v>15.09</v>
      </c>
      <c r="AH16" s="99">
        <v>3.8</v>
      </c>
      <c r="AI16" s="118" t="s">
        <v>19</v>
      </c>
      <c r="AJ16" s="121">
        <v>14.34</v>
      </c>
      <c r="AK16" s="99">
        <v>1.2</v>
      </c>
      <c r="AL16" s="118" t="s">
        <v>19</v>
      </c>
      <c r="AM16" s="121">
        <v>15.83</v>
      </c>
      <c r="AN16" s="99">
        <v>4.21</v>
      </c>
      <c r="AO16" s="93">
        <f t="shared" si="8"/>
        <v>15.91666666666667</v>
      </c>
      <c r="AP16" s="2">
        <f t="shared" si="9"/>
        <v>18.916666666666671</v>
      </c>
      <c r="AQ16" s="88" t="str">
        <f t="shared" si="10"/>
        <v>OOPPOOOOP</v>
      </c>
      <c r="AR16" s="94" t="str">
        <f t="shared" si="11"/>
        <v>OOPPO</v>
      </c>
      <c r="AT16" s="80" t="str">
        <f t="shared" si="12"/>
        <v>P</v>
      </c>
      <c r="AU16" s="80" t="str">
        <f t="shared" si="13"/>
        <v>O</v>
      </c>
      <c r="AV16" s="80" t="str">
        <f t="shared" si="14"/>
        <v>O</v>
      </c>
      <c r="AW16" s="80" t="str">
        <f t="shared" si="15"/>
        <v>O</v>
      </c>
      <c r="AX16" s="80" t="str">
        <f t="shared" si="16"/>
        <v>O</v>
      </c>
      <c r="AY16" s="80" t="str">
        <f t="shared" si="17"/>
        <v>P</v>
      </c>
      <c r="AZ16" s="80" t="str">
        <f t="shared" si="18"/>
        <v>P</v>
      </c>
      <c r="BA16" s="80" t="str">
        <f t="shared" si="19"/>
        <v>O</v>
      </c>
      <c r="BB16" s="80" t="str">
        <f t="shared" si="20"/>
        <v>O</v>
      </c>
      <c r="BD16" t="str">
        <f t="shared" si="21"/>
        <v>OOPPOOOOP</v>
      </c>
      <c r="BF16" t="s">
        <v>99</v>
      </c>
      <c r="BH16" s="81" t="str">
        <f t="shared" si="22"/>
        <v>OOPPOOOOPOOO</v>
      </c>
    </row>
    <row r="17" spans="2:60" x14ac:dyDescent="0.25">
      <c r="B17" s="60">
        <v>14</v>
      </c>
      <c r="D17" s="50" t="s">
        <v>11</v>
      </c>
      <c r="E17" s="48">
        <f t="shared" si="0"/>
        <v>7</v>
      </c>
      <c r="F17" s="7">
        <f t="shared" si="1"/>
        <v>3</v>
      </c>
      <c r="G17" s="7">
        <f t="shared" si="2"/>
        <v>4</v>
      </c>
      <c r="H17" s="7">
        <f t="shared" si="3"/>
        <v>14</v>
      </c>
      <c r="I17" s="7">
        <f t="shared" si="4"/>
        <v>15</v>
      </c>
      <c r="J17" s="1">
        <f t="shared" si="5"/>
        <v>19.990000000000002</v>
      </c>
      <c r="K17" s="7"/>
      <c r="L17" s="7">
        <f t="shared" si="6"/>
        <v>29</v>
      </c>
      <c r="M17" s="2">
        <f t="shared" si="7"/>
        <v>0.68931034482758624</v>
      </c>
      <c r="N17" s="118" t="s">
        <v>19</v>
      </c>
      <c r="O17" s="121">
        <v>15.62</v>
      </c>
      <c r="P17" s="99">
        <v>2.63</v>
      </c>
      <c r="Q17" s="118" t="s">
        <v>15</v>
      </c>
      <c r="R17" s="121">
        <v>13.05</v>
      </c>
      <c r="S17" s="99">
        <v>2.54</v>
      </c>
      <c r="T17" s="118" t="s">
        <v>16</v>
      </c>
      <c r="U17" s="121">
        <v>15.31</v>
      </c>
      <c r="V17" s="99">
        <v>4.79</v>
      </c>
      <c r="W17" s="118" t="s">
        <v>19</v>
      </c>
      <c r="X17" s="121">
        <v>14.33</v>
      </c>
      <c r="Y17" s="99">
        <v>0</v>
      </c>
      <c r="Z17" s="118" t="s">
        <v>57</v>
      </c>
      <c r="AA17" s="121"/>
      <c r="AB17" s="99"/>
      <c r="AC17" s="118" t="s">
        <v>57</v>
      </c>
      <c r="AD17" s="121"/>
      <c r="AE17" s="99"/>
      <c r="AF17" s="118" t="s">
        <v>19</v>
      </c>
      <c r="AG17" s="121">
        <v>16.239999999999998</v>
      </c>
      <c r="AH17" s="99">
        <v>3.16</v>
      </c>
      <c r="AI17" s="118" t="s">
        <v>23</v>
      </c>
      <c r="AJ17" s="121">
        <v>13.41</v>
      </c>
      <c r="AK17" s="99">
        <v>2.62</v>
      </c>
      <c r="AL17" s="118" t="s">
        <v>17</v>
      </c>
      <c r="AM17" s="121">
        <v>18.559999999999999</v>
      </c>
      <c r="AN17" s="99">
        <v>4.25</v>
      </c>
      <c r="AO17" s="66">
        <f t="shared" si="8"/>
        <v>15.217142857142857</v>
      </c>
      <c r="AP17" s="2">
        <f t="shared" si="9"/>
        <v>18.217142857142857</v>
      </c>
      <c r="AQ17" s="88" t="str">
        <f t="shared" si="10"/>
        <v>PPOOPOO</v>
      </c>
      <c r="AR17" s="94" t="str">
        <f t="shared" si="11"/>
        <v>PPOOP</v>
      </c>
      <c r="AT17" s="80" t="str">
        <f t="shared" ref="AT17" si="23">IF(N17="A 0-0","",IF(MID(N17,3,1)="3","P","O"))</f>
        <v>O</v>
      </c>
      <c r="AU17" s="80" t="str">
        <f t="shared" ref="AU17" si="24">IF(Q17="A 0-0","",IF(MID(Q17,3,1)="3","P","O"))</f>
        <v>O</v>
      </c>
      <c r="AV17" s="80" t="str">
        <f t="shared" ref="AV17" si="25">IF(T17="A 0-0","",IF(MID(T17,3,1)="3","P","O"))</f>
        <v>P</v>
      </c>
      <c r="AW17" s="80" t="str">
        <f t="shared" ref="AW17" si="26">IF(W17="A 0-0","",IF(MID(W17,3,1)="3","P","O"))</f>
        <v>O</v>
      </c>
      <c r="AX17" s="80" t="str">
        <f t="shared" ref="AX17" si="27">IF(Z17="A 0-0","",IF(MID(Z17,3,1)="3","P","O"))</f>
        <v/>
      </c>
      <c r="AY17" s="80" t="str">
        <f t="shared" ref="AY17" si="28">IF(AC17="A 0-0","",IF(MID(AC17,3,1)="3","P","O"))</f>
        <v/>
      </c>
      <c r="AZ17" s="80" t="str">
        <f t="shared" ref="AZ17" si="29">IF(AF17="A 0-0","",IF(MID(AF17,3,1)="3","P","O"))</f>
        <v>O</v>
      </c>
      <c r="BA17" s="80" t="str">
        <f t="shared" ref="BA17" si="30">IF(AI17="A 0-0","",IF(MID(AI17,3,1)="3","P","O"))</f>
        <v>P</v>
      </c>
      <c r="BB17" s="80" t="str">
        <f t="shared" ref="BB17" si="31">IF(AL17="A 0-0","",IF(MID(AL17,3,1)="3","P","O"))</f>
        <v>P</v>
      </c>
      <c r="BD17" t="str">
        <f t="shared" ref="BD17" si="32">CONCATENATE(BB17,BA17,AZ17,AY17,AX17,AW17,AV17,AU17,AT17)</f>
        <v>PPOOPOO</v>
      </c>
      <c r="BH17" s="81" t="str">
        <f t="shared" ref="BH17" si="33">CONCATENATE(BD17,BF17)</f>
        <v>PPOOPOO</v>
      </c>
    </row>
    <row r="18" spans="2:60" x14ac:dyDescent="0.25">
      <c r="B18" s="60">
        <v>15</v>
      </c>
      <c r="D18" s="50" t="s">
        <v>144</v>
      </c>
      <c r="E18" s="48">
        <f t="shared" si="0"/>
        <v>2</v>
      </c>
      <c r="F18" s="7">
        <f t="shared" si="1"/>
        <v>1</v>
      </c>
      <c r="G18" s="7">
        <f t="shared" si="2"/>
        <v>1</v>
      </c>
      <c r="H18" s="7">
        <f t="shared" si="3"/>
        <v>4</v>
      </c>
      <c r="I18" s="7">
        <f t="shared" si="4"/>
        <v>5</v>
      </c>
      <c r="J18" s="1">
        <f t="shared" si="5"/>
        <v>8.11</v>
      </c>
      <c r="K18" s="7"/>
      <c r="L18" s="7">
        <f t="shared" si="6"/>
        <v>9</v>
      </c>
      <c r="M18" s="2">
        <f t="shared" si="7"/>
        <v>0.90111111111111108</v>
      </c>
      <c r="N18" s="118" t="s">
        <v>57</v>
      </c>
      <c r="O18" s="121"/>
      <c r="P18" s="99"/>
      <c r="Q18" s="118" t="s">
        <v>16</v>
      </c>
      <c r="R18" s="122">
        <v>13.9</v>
      </c>
      <c r="S18" s="99">
        <v>4.6500000000000004</v>
      </c>
      <c r="T18" s="118" t="s">
        <v>19</v>
      </c>
      <c r="U18" s="121">
        <v>13.09</v>
      </c>
      <c r="V18" s="99">
        <v>3.46</v>
      </c>
      <c r="W18" s="118" t="s">
        <v>57</v>
      </c>
      <c r="X18" s="121"/>
      <c r="Y18" s="99"/>
      <c r="Z18" s="118" t="s">
        <v>57</v>
      </c>
      <c r="AA18" s="121"/>
      <c r="AB18" s="99"/>
      <c r="AC18" s="118" t="s">
        <v>57</v>
      </c>
      <c r="AD18" s="121"/>
      <c r="AE18" s="99"/>
      <c r="AF18" s="118" t="s">
        <v>57</v>
      </c>
      <c r="AG18" s="121"/>
      <c r="AH18" s="99"/>
      <c r="AI18" s="118" t="s">
        <v>57</v>
      </c>
      <c r="AJ18" s="121"/>
      <c r="AK18" s="99"/>
      <c r="AL18" s="118" t="s">
        <v>57</v>
      </c>
      <c r="AM18" s="121"/>
      <c r="AN18" s="99"/>
      <c r="AO18" s="66">
        <f t="shared" si="8"/>
        <v>13.495000000000001</v>
      </c>
      <c r="AP18" s="2">
        <f t="shared" si="9"/>
        <v>14.495000000000001</v>
      </c>
      <c r="AQ18" s="88" t="str">
        <f t="shared" si="10"/>
        <v>OP</v>
      </c>
      <c r="AR18" s="94" t="str">
        <f t="shared" si="11"/>
        <v>OP</v>
      </c>
      <c r="AT18" s="80" t="str">
        <f t="shared" si="12"/>
        <v/>
      </c>
      <c r="AU18" s="80" t="str">
        <f t="shared" si="13"/>
        <v>P</v>
      </c>
      <c r="AV18" s="80" t="str">
        <f t="shared" si="14"/>
        <v>O</v>
      </c>
      <c r="AW18" s="80" t="str">
        <f t="shared" si="15"/>
        <v/>
      </c>
      <c r="AX18" s="80" t="str">
        <f t="shared" si="16"/>
        <v/>
      </c>
      <c r="AY18" s="80" t="str">
        <f t="shared" si="17"/>
        <v/>
      </c>
      <c r="AZ18" s="80" t="str">
        <f t="shared" si="18"/>
        <v/>
      </c>
      <c r="BA18" s="80" t="str">
        <f t="shared" si="19"/>
        <v/>
      </c>
      <c r="BB18" s="80" t="str">
        <f t="shared" si="20"/>
        <v/>
      </c>
      <c r="BD18" t="str">
        <f t="shared" si="21"/>
        <v>OP</v>
      </c>
      <c r="BH18" s="81" t="str">
        <f t="shared" si="22"/>
        <v>OP</v>
      </c>
    </row>
    <row r="19" spans="2:60" ht="15.75" thickBot="1" x14ac:dyDescent="0.3">
      <c r="B19" s="61">
        <v>16</v>
      </c>
      <c r="D19" s="51" t="s">
        <v>9</v>
      </c>
      <c r="E19" s="78">
        <f t="shared" si="0"/>
        <v>0</v>
      </c>
      <c r="F19" s="8">
        <f t="shared" si="1"/>
        <v>0</v>
      </c>
      <c r="G19" s="8">
        <f t="shared" si="2"/>
        <v>0</v>
      </c>
      <c r="H19" s="8">
        <f t="shared" si="3"/>
        <v>0</v>
      </c>
      <c r="I19" s="8">
        <f t="shared" si="4"/>
        <v>0</v>
      </c>
      <c r="J19" s="3">
        <f t="shared" si="5"/>
        <v>0</v>
      </c>
      <c r="K19" s="8"/>
      <c r="L19" s="8">
        <f t="shared" si="6"/>
        <v>0</v>
      </c>
      <c r="M19" s="4">
        <f t="shared" si="7"/>
        <v>0</v>
      </c>
      <c r="N19" s="123" t="s">
        <v>57</v>
      </c>
      <c r="O19" s="124"/>
      <c r="P19" s="125"/>
      <c r="Q19" s="123" t="s">
        <v>57</v>
      </c>
      <c r="R19" s="124"/>
      <c r="S19" s="125"/>
      <c r="T19" s="123" t="s">
        <v>57</v>
      </c>
      <c r="U19" s="124"/>
      <c r="V19" s="125"/>
      <c r="W19" s="123" t="s">
        <v>57</v>
      </c>
      <c r="X19" s="124"/>
      <c r="Y19" s="125"/>
      <c r="Z19" s="123" t="s">
        <v>57</v>
      </c>
      <c r="AA19" s="124"/>
      <c r="AB19" s="125"/>
      <c r="AC19" s="123" t="s">
        <v>57</v>
      </c>
      <c r="AD19" s="124"/>
      <c r="AE19" s="125"/>
      <c r="AF19" s="123" t="s">
        <v>57</v>
      </c>
      <c r="AG19" s="124"/>
      <c r="AH19" s="125"/>
      <c r="AI19" s="123" t="s">
        <v>57</v>
      </c>
      <c r="AJ19" s="124"/>
      <c r="AK19" s="125"/>
      <c r="AL19" s="123" t="s">
        <v>57</v>
      </c>
      <c r="AM19" s="124"/>
      <c r="AN19" s="125"/>
      <c r="AO19" s="67">
        <f t="shared" si="8"/>
        <v>0</v>
      </c>
      <c r="AP19" s="4">
        <f t="shared" si="9"/>
        <v>0</v>
      </c>
      <c r="AQ19" s="90" t="str">
        <f t="shared" si="10"/>
        <v/>
      </c>
      <c r="AR19" s="129" t="str">
        <f t="shared" si="11"/>
        <v/>
      </c>
      <c r="AT19" s="80" t="str">
        <f t="shared" si="12"/>
        <v/>
      </c>
      <c r="AU19" s="80" t="str">
        <f t="shared" si="13"/>
        <v/>
      </c>
      <c r="AV19" s="80" t="str">
        <f t="shared" si="14"/>
        <v/>
      </c>
      <c r="AW19" s="80" t="str">
        <f t="shared" si="15"/>
        <v/>
      </c>
      <c r="AX19" s="80" t="str">
        <f t="shared" si="16"/>
        <v/>
      </c>
      <c r="AY19" s="80" t="str">
        <f t="shared" si="17"/>
        <v/>
      </c>
      <c r="AZ19" s="80" t="str">
        <f t="shared" si="18"/>
        <v/>
      </c>
      <c r="BA19" s="80" t="str">
        <f t="shared" si="19"/>
        <v/>
      </c>
      <c r="BB19" s="80" t="str">
        <f t="shared" si="20"/>
        <v/>
      </c>
      <c r="BD19" t="str">
        <f t="shared" si="21"/>
        <v/>
      </c>
      <c r="BH19" s="81" t="str">
        <f t="shared" si="22"/>
        <v/>
      </c>
    </row>
    <row r="20" spans="2:60" ht="15.75" hidden="1" thickTop="1" x14ac:dyDescent="0.25">
      <c r="B20" s="62">
        <v>16</v>
      </c>
      <c r="D20" s="39"/>
      <c r="E20" s="32">
        <f t="shared" ref="E20:E24" si="34">COUNT(O20,R20,U20,X20,AA20,AD20,AG20,AJ20,AM20)</f>
        <v>0</v>
      </c>
      <c r="F20" s="32">
        <f t="shared" ref="F20:F24" si="35">SUM(IF(AND((LEFT(N20,1)="A"),(MID(N20,3,1)="3")),1,0)+IF(AND((LEFT(Q20,1)="A"),(MID(Q20,3,1)="3")),1,0)+IF(AND((LEFT(T20,1)="A"),(MID(T20,3,1)="3")),1,0)+IF(AND((LEFT(W20,1)="A"),(MID(W20,3,1)="3")),1,0)+IF(AND((LEFT(Z20,1)="A"),(MID(Z20,3,1)="3")),1,0)+IF(AND((LEFT(AC20,1)="A"),(MID(AC20,3,1)="3")),1,0)+IF(AND((LEFT(AF20,1)="A"),(MID(AF20,3,1)="3")),1,0)+IF(AND((LEFT(AI20,1)="A"),(MID(AI20,3,1)="3")),1,0)+IF(AND((LEFT(AL20,1)="A"),(MID(AL20,3,1)="3")),1,0)+IF(AND((LEFT(N20,1)="B"),(MID(N20,3,1)="3")),1,0)+IF(AND((LEFT(Q20,1)="B"),(MID(Q20,3,1)="3")),1,0)+IF(AND((LEFT(T20,1)="B"),(MID(T20,3,1)="3")),1,0)+IF(AND((LEFT(W20,1)="B"),(MID(W20,3,1)="3")),1,0)+IF(AND((LEFT(Z20,1)="B"),(MID(Z20,3,1)="3")),1,0)+IF(AND((LEFT(AC20,1)="B"),(MID(AC20,3,1)="3")),1,0)+IF(AND((LEFT(AF20,1)="B"),(MID(AF20,3,1)="3")),1,0)+IF(AND((LEFT(AI20,1)="B"),(MID(AI20,3,1)="3")),1,0)+IF(AND((LEFT(AL20,1)="B"),(MID(AL20,3,1)="3")),1,0))</f>
        <v>0</v>
      </c>
      <c r="G20" s="32">
        <f t="shared" ref="G20:G24" si="36">E20-F20</f>
        <v>0</v>
      </c>
      <c r="H20" s="32">
        <f t="shared" ref="H20:H24" si="37">SUM(MID(N20,3,1))+(MID(Q20,3,1)+(MID(T20,3,1)+(MID(W20,3,1)+(MID(Z20,3,1)+(MID(AC20,3,1)+(MID(AF20,3,1))+(MID(AI20,3,1))+(MID(AL20,3,1)))))))</f>
        <v>0</v>
      </c>
      <c r="I20" s="32">
        <f t="shared" ref="I20:I24" si="38">SUM(MID(N20,5,1))+(MID(Q20,5,1)+(MID(T20,5,1)+(MID(W20,5,1)+(MID(Z20,5,1)+(MID(AC20,5,1)+(MID(AF20,5,1))+(MID(AI20,5,1))+(MID(AL20,5,1)))))))</f>
        <v>0</v>
      </c>
      <c r="J20" s="33">
        <f t="shared" ref="J20:J24" si="39">SUM(P20,S20,V20,Y20,AB20,AE20,AH20,AK20,AN20)</f>
        <v>0</v>
      </c>
      <c r="K20" s="32"/>
      <c r="L20" s="32">
        <f t="shared" ref="L20:L24" si="40">H20+I20</f>
        <v>0</v>
      </c>
      <c r="M20" s="35">
        <f>IF(ISERROR((J20+K20)/L20),0,(J20+K20)/L20)</f>
        <v>0</v>
      </c>
      <c r="N20" s="71" t="s">
        <v>57</v>
      </c>
      <c r="O20" s="33"/>
      <c r="P20" s="35"/>
      <c r="Q20" s="71" t="s">
        <v>57</v>
      </c>
      <c r="R20" s="33"/>
      <c r="S20" s="35"/>
      <c r="T20" s="71" t="s">
        <v>57</v>
      </c>
      <c r="U20" s="33"/>
      <c r="V20" s="35"/>
      <c r="W20" s="71" t="s">
        <v>57</v>
      </c>
      <c r="X20" s="33"/>
      <c r="Y20" s="35"/>
      <c r="Z20" s="72" t="s">
        <v>57</v>
      </c>
      <c r="AA20" s="32"/>
      <c r="AB20" s="32"/>
      <c r="AC20" s="34" t="s">
        <v>57</v>
      </c>
      <c r="AD20" s="32"/>
      <c r="AE20" s="32"/>
      <c r="AF20" s="34" t="s">
        <v>57</v>
      </c>
      <c r="AG20" s="32"/>
      <c r="AH20" s="32"/>
      <c r="AI20" s="34" t="s">
        <v>57</v>
      </c>
      <c r="AJ20" s="32"/>
      <c r="AK20" s="32"/>
      <c r="AL20" s="34" t="s">
        <v>57</v>
      </c>
      <c r="AM20" s="32"/>
      <c r="AN20" s="73"/>
      <c r="AO20" s="74">
        <f t="shared" ref="AO20:AO24" si="41">IF(ISERROR(AVERAGE(O20,R20,U20,X20,AA20,AD20,AG20,AJ20,AM20)),0,(AVERAGE(O20,R20,U20,X20,AA20,AD20,AG20,AJ20,AM20)))</f>
        <v>0</v>
      </c>
      <c r="AP20" s="35">
        <f t="shared" ref="AP20:AP24" si="42">AO20+F20</f>
        <v>0</v>
      </c>
      <c r="AQ20" s="91">
        <f>BE20</f>
        <v>0</v>
      </c>
      <c r="AR20" s="92" t="str">
        <f>LEFT(BG20,5)</f>
        <v/>
      </c>
      <c r="AT20" s="80" t="str">
        <f t="shared" si="12"/>
        <v/>
      </c>
      <c r="AU20" s="80" t="str">
        <f t="shared" si="13"/>
        <v/>
      </c>
      <c r="AV20" s="80" t="str">
        <f t="shared" si="14"/>
        <v/>
      </c>
      <c r="AW20" s="80" t="str">
        <f t="shared" si="15"/>
        <v/>
      </c>
      <c r="AX20" s="80" t="str">
        <f t="shared" si="16"/>
        <v/>
      </c>
      <c r="AY20" s="80" t="str">
        <f t="shared" si="17"/>
        <v/>
      </c>
      <c r="AZ20" s="80" t="str">
        <f t="shared" si="18"/>
        <v/>
      </c>
      <c r="BA20" s="80" t="str">
        <f t="shared" si="19"/>
        <v/>
      </c>
      <c r="BB20" s="80" t="str">
        <f t="shared" si="20"/>
        <v/>
      </c>
      <c r="BH20" s="81" t="str">
        <f>CONCATENATE(BB20,BA20,AZ20,AY20,AX20)</f>
        <v/>
      </c>
    </row>
    <row r="21" spans="2:60" ht="15.75" hidden="1" thickTop="1" x14ac:dyDescent="0.25">
      <c r="B21" s="60">
        <v>17</v>
      </c>
      <c r="D21" s="40"/>
      <c r="E21" s="7">
        <f t="shared" si="34"/>
        <v>0</v>
      </c>
      <c r="F21" s="7">
        <f t="shared" si="35"/>
        <v>0</v>
      </c>
      <c r="G21" s="7">
        <f t="shared" si="36"/>
        <v>0</v>
      </c>
      <c r="H21" s="7">
        <f t="shared" si="37"/>
        <v>0</v>
      </c>
      <c r="I21" s="7">
        <f t="shared" si="38"/>
        <v>0</v>
      </c>
      <c r="J21" s="1">
        <f t="shared" si="39"/>
        <v>0</v>
      </c>
      <c r="K21" s="7"/>
      <c r="L21" s="7">
        <f t="shared" si="40"/>
        <v>0</v>
      </c>
      <c r="M21" s="2">
        <f>IF(ISERROR((J21+K21)/L21),0,(J21+K21)/L21)</f>
        <v>0</v>
      </c>
      <c r="N21" s="58" t="s">
        <v>57</v>
      </c>
      <c r="O21" s="1"/>
      <c r="P21" s="2"/>
      <c r="Q21" s="58" t="s">
        <v>57</v>
      </c>
      <c r="R21" s="1"/>
      <c r="S21" s="2"/>
      <c r="T21" s="58" t="s">
        <v>57</v>
      </c>
      <c r="U21" s="1"/>
      <c r="V21" s="2"/>
      <c r="W21" s="58" t="s">
        <v>57</v>
      </c>
      <c r="X21" s="1"/>
      <c r="Y21" s="2"/>
      <c r="Z21" s="69" t="s">
        <v>57</v>
      </c>
      <c r="AA21" s="7"/>
      <c r="AB21" s="7"/>
      <c r="AC21" s="21" t="s">
        <v>57</v>
      </c>
      <c r="AD21" s="7"/>
      <c r="AE21" s="7"/>
      <c r="AF21" s="21" t="s">
        <v>57</v>
      </c>
      <c r="AG21" s="7"/>
      <c r="AH21" s="7"/>
      <c r="AI21" s="21" t="s">
        <v>57</v>
      </c>
      <c r="AJ21" s="7"/>
      <c r="AK21" s="7"/>
      <c r="AL21" s="21" t="s">
        <v>57</v>
      </c>
      <c r="AM21" s="7"/>
      <c r="AN21" s="55"/>
      <c r="AO21" s="66">
        <f t="shared" si="41"/>
        <v>0</v>
      </c>
      <c r="AP21" s="2">
        <f t="shared" si="42"/>
        <v>0</v>
      </c>
      <c r="AQ21" s="88">
        <f>BE21</f>
        <v>0</v>
      </c>
      <c r="AR21" s="89" t="str">
        <f>LEFT(BG21,5)</f>
        <v/>
      </c>
      <c r="AT21" s="80" t="str">
        <f t="shared" si="12"/>
        <v/>
      </c>
      <c r="AU21" s="80" t="str">
        <f t="shared" si="13"/>
        <v/>
      </c>
      <c r="AV21" s="80" t="str">
        <f t="shared" si="14"/>
        <v/>
      </c>
      <c r="AW21" s="80" t="str">
        <f t="shared" si="15"/>
        <v/>
      </c>
      <c r="AX21" s="80" t="str">
        <f t="shared" si="16"/>
        <v/>
      </c>
      <c r="AY21" s="80" t="str">
        <f t="shared" si="17"/>
        <v/>
      </c>
      <c r="AZ21" s="80" t="str">
        <f t="shared" si="18"/>
        <v/>
      </c>
      <c r="BA21" s="80" t="str">
        <f t="shared" si="19"/>
        <v/>
      </c>
      <c r="BB21" s="80" t="str">
        <f t="shared" si="20"/>
        <v/>
      </c>
      <c r="BH21" s="81" t="str">
        <f>CONCATENATE(BB21,BA21,AZ21,AY21,AX21)</f>
        <v/>
      </c>
    </row>
    <row r="22" spans="2:60" ht="15.75" hidden="1" thickTop="1" x14ac:dyDescent="0.25">
      <c r="B22" s="60">
        <v>18</v>
      </c>
      <c r="D22" s="40"/>
      <c r="E22" s="7">
        <f t="shared" si="34"/>
        <v>0</v>
      </c>
      <c r="F22" s="7">
        <f t="shared" si="35"/>
        <v>0</v>
      </c>
      <c r="G22" s="7">
        <f t="shared" si="36"/>
        <v>0</v>
      </c>
      <c r="H22" s="7">
        <f t="shared" si="37"/>
        <v>0</v>
      </c>
      <c r="I22" s="7">
        <f t="shared" si="38"/>
        <v>0</v>
      </c>
      <c r="J22" s="1">
        <f t="shared" si="39"/>
        <v>0</v>
      </c>
      <c r="K22" s="7"/>
      <c r="L22" s="7">
        <f t="shared" si="40"/>
        <v>0</v>
      </c>
      <c r="M22" s="2">
        <f>IF(ISERROR((J22+K22)/L22),0,(J22+K22)/L22)</f>
        <v>0</v>
      </c>
      <c r="N22" s="59" t="s">
        <v>57</v>
      </c>
      <c r="O22" s="1"/>
      <c r="P22" s="2"/>
      <c r="Q22" s="59" t="s">
        <v>57</v>
      </c>
      <c r="R22" s="1"/>
      <c r="S22" s="2"/>
      <c r="T22" s="59" t="s">
        <v>57</v>
      </c>
      <c r="U22" s="1"/>
      <c r="V22" s="2"/>
      <c r="W22" s="59" t="s">
        <v>57</v>
      </c>
      <c r="X22" s="1"/>
      <c r="Y22" s="2"/>
      <c r="Z22" s="68" t="s">
        <v>57</v>
      </c>
      <c r="AA22" s="7"/>
      <c r="AB22" s="7"/>
      <c r="AC22" s="20" t="s">
        <v>57</v>
      </c>
      <c r="AD22" s="7"/>
      <c r="AE22" s="7"/>
      <c r="AF22" s="20" t="s">
        <v>57</v>
      </c>
      <c r="AG22" s="7"/>
      <c r="AH22" s="7"/>
      <c r="AI22" s="20" t="s">
        <v>57</v>
      </c>
      <c r="AJ22" s="7"/>
      <c r="AK22" s="7"/>
      <c r="AL22" s="20" t="s">
        <v>57</v>
      </c>
      <c r="AM22" s="7"/>
      <c r="AN22" s="55"/>
      <c r="AO22" s="66">
        <f t="shared" si="41"/>
        <v>0</v>
      </c>
      <c r="AP22" s="2">
        <f t="shared" si="42"/>
        <v>0</v>
      </c>
      <c r="AQ22" s="88">
        <f>BE22</f>
        <v>0</v>
      </c>
      <c r="AR22" s="89" t="str">
        <f>LEFT(BG22,5)</f>
        <v/>
      </c>
    </row>
    <row r="23" spans="2:60" ht="15.75" hidden="1" thickTop="1" x14ac:dyDescent="0.25">
      <c r="B23" s="60">
        <v>19</v>
      </c>
      <c r="D23" s="40"/>
      <c r="E23" s="7">
        <f t="shared" si="34"/>
        <v>0</v>
      </c>
      <c r="F23" s="7">
        <f t="shared" si="35"/>
        <v>0</v>
      </c>
      <c r="G23" s="7">
        <f t="shared" si="36"/>
        <v>0</v>
      </c>
      <c r="H23" s="7">
        <f t="shared" si="37"/>
        <v>0</v>
      </c>
      <c r="I23" s="7">
        <f t="shared" si="38"/>
        <v>0</v>
      </c>
      <c r="J23" s="1">
        <f t="shared" si="39"/>
        <v>0</v>
      </c>
      <c r="K23" s="7"/>
      <c r="L23" s="7">
        <f t="shared" si="40"/>
        <v>0</v>
      </c>
      <c r="M23" s="2">
        <f>IF(ISERROR((J23+K23)/L23),0,(J23+K23)/L23)</f>
        <v>0</v>
      </c>
      <c r="N23" s="58" t="s">
        <v>57</v>
      </c>
      <c r="O23" s="1"/>
      <c r="P23" s="2"/>
      <c r="Q23" s="58" t="s">
        <v>57</v>
      </c>
      <c r="R23" s="1"/>
      <c r="S23" s="2"/>
      <c r="T23" s="58" t="s">
        <v>57</v>
      </c>
      <c r="U23" s="1"/>
      <c r="V23" s="2"/>
      <c r="W23" s="58" t="s">
        <v>57</v>
      </c>
      <c r="X23" s="1"/>
      <c r="Y23" s="2"/>
      <c r="Z23" s="69" t="s">
        <v>57</v>
      </c>
      <c r="AA23" s="7"/>
      <c r="AB23" s="7"/>
      <c r="AC23" s="21" t="s">
        <v>57</v>
      </c>
      <c r="AD23" s="7"/>
      <c r="AE23" s="7"/>
      <c r="AF23" s="21" t="s">
        <v>57</v>
      </c>
      <c r="AG23" s="7"/>
      <c r="AH23" s="7"/>
      <c r="AI23" s="21" t="s">
        <v>57</v>
      </c>
      <c r="AJ23" s="7"/>
      <c r="AK23" s="7"/>
      <c r="AL23" s="21" t="s">
        <v>57</v>
      </c>
      <c r="AM23" s="7"/>
      <c r="AN23" s="55"/>
      <c r="AO23" s="66">
        <f t="shared" si="41"/>
        <v>0</v>
      </c>
      <c r="AP23" s="2">
        <f t="shared" si="42"/>
        <v>0</v>
      </c>
      <c r="AQ23" s="88">
        <f>BE23</f>
        <v>0</v>
      </c>
      <c r="AR23" s="89" t="str">
        <f>LEFT(BG23,5)</f>
        <v/>
      </c>
    </row>
    <row r="24" spans="2:60" ht="16.5" hidden="1" thickTop="1" thickBot="1" x14ac:dyDescent="0.3">
      <c r="B24" s="61">
        <v>20</v>
      </c>
      <c r="D24" s="41"/>
      <c r="E24" s="8">
        <f t="shared" si="34"/>
        <v>0</v>
      </c>
      <c r="F24" s="7">
        <f t="shared" si="35"/>
        <v>0</v>
      </c>
      <c r="G24" s="8">
        <f t="shared" si="36"/>
        <v>0</v>
      </c>
      <c r="H24" s="8">
        <f t="shared" si="37"/>
        <v>0</v>
      </c>
      <c r="I24" s="8">
        <f t="shared" si="38"/>
        <v>0</v>
      </c>
      <c r="J24" s="3">
        <f t="shared" si="39"/>
        <v>0</v>
      </c>
      <c r="K24" s="8"/>
      <c r="L24" s="8">
        <f t="shared" si="40"/>
        <v>0</v>
      </c>
      <c r="M24" s="4">
        <f>IF(ISERROR((J24+K24)/L24),0,(J24+K24)/L24)</f>
        <v>0</v>
      </c>
      <c r="N24" s="64" t="s">
        <v>57</v>
      </c>
      <c r="O24" s="3"/>
      <c r="P24" s="4"/>
      <c r="Q24" s="64" t="s">
        <v>57</v>
      </c>
      <c r="R24" s="3"/>
      <c r="S24" s="4"/>
      <c r="T24" s="64" t="s">
        <v>57</v>
      </c>
      <c r="U24" s="3"/>
      <c r="V24" s="4"/>
      <c r="W24" s="64" t="s">
        <v>57</v>
      </c>
      <c r="X24" s="3"/>
      <c r="Y24" s="4"/>
      <c r="Z24" s="70" t="s">
        <v>57</v>
      </c>
      <c r="AA24" s="8"/>
      <c r="AB24" s="8"/>
      <c r="AC24" s="65" t="s">
        <v>57</v>
      </c>
      <c r="AD24" s="8"/>
      <c r="AE24" s="8"/>
      <c r="AF24" s="65" t="s">
        <v>57</v>
      </c>
      <c r="AG24" s="8"/>
      <c r="AH24" s="8"/>
      <c r="AI24" s="65" t="s">
        <v>57</v>
      </c>
      <c r="AJ24" s="8"/>
      <c r="AK24" s="8"/>
      <c r="AL24" s="65" t="s">
        <v>57</v>
      </c>
      <c r="AM24" s="8"/>
      <c r="AN24" s="56"/>
      <c r="AO24" s="67">
        <f t="shared" si="41"/>
        <v>0</v>
      </c>
      <c r="AP24" s="4">
        <f t="shared" si="42"/>
        <v>0</v>
      </c>
      <c r="AQ24" s="16"/>
      <c r="AR24" s="16"/>
    </row>
    <row r="25" spans="2:60" ht="16.5" customHeight="1" thickTop="1" x14ac:dyDescent="0.25">
      <c r="D25" s="15"/>
      <c r="E25" s="15"/>
      <c r="F25" s="15"/>
      <c r="G25" s="15"/>
      <c r="H25" s="15"/>
      <c r="I25" s="15"/>
      <c r="J25" s="16"/>
      <c r="K25" s="15"/>
      <c r="L25" s="15"/>
      <c r="M25" s="16"/>
      <c r="N25" s="15"/>
      <c r="O25" s="16"/>
      <c r="P25" s="16"/>
      <c r="Q25" s="15"/>
      <c r="R25" s="16"/>
      <c r="S25" s="16"/>
      <c r="T25" s="15"/>
      <c r="U25" s="16"/>
      <c r="V25" s="16"/>
      <c r="W25" s="15"/>
      <c r="X25" s="16"/>
      <c r="Y25" s="16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6"/>
      <c r="AP25" s="16"/>
      <c r="AQ25" s="16"/>
      <c r="AR25" s="16"/>
    </row>
    <row r="26" spans="2:60" ht="16.5" customHeight="1" x14ac:dyDescent="0.25">
      <c r="M26" s="9"/>
      <c r="O26" s="9"/>
    </row>
    <row r="27" spans="2:60" ht="16.5" hidden="1" customHeight="1" thickTop="1" thickBot="1" x14ac:dyDescent="0.3">
      <c r="D27" s="42" t="s">
        <v>41</v>
      </c>
      <c r="E27" s="10">
        <f t="shared" ref="E27:M27" si="43">SUM(E4:E26)</f>
        <v>108</v>
      </c>
      <c r="F27" s="10">
        <f t="shared" si="43"/>
        <v>56</v>
      </c>
      <c r="G27" s="10">
        <f t="shared" si="43"/>
        <v>52</v>
      </c>
      <c r="H27" s="10">
        <f t="shared" si="43"/>
        <v>226</v>
      </c>
      <c r="I27" s="10">
        <f t="shared" si="43"/>
        <v>206</v>
      </c>
      <c r="J27" s="10">
        <f t="shared" si="43"/>
        <v>482.28</v>
      </c>
      <c r="K27" s="10">
        <f t="shared" si="43"/>
        <v>10</v>
      </c>
      <c r="L27" s="10">
        <f t="shared" si="43"/>
        <v>432</v>
      </c>
      <c r="M27" s="11">
        <f t="shared" si="43"/>
        <v>16.421899593902129</v>
      </c>
      <c r="N27" s="23"/>
      <c r="O27" s="11">
        <f>SUM(O4:O24)</f>
        <v>220.23999999999995</v>
      </c>
      <c r="P27" s="22"/>
      <c r="Q27" s="23"/>
      <c r="R27" s="11">
        <f>SUM(R4:R24)</f>
        <v>212.85000000000002</v>
      </c>
      <c r="S27" s="22"/>
      <c r="T27" s="23"/>
      <c r="U27" s="11">
        <f>SUM(U4:U24)</f>
        <v>210.28999999999996</v>
      </c>
      <c r="V27" s="22"/>
      <c r="W27" s="23"/>
      <c r="X27" s="11">
        <f>SUM(X4:X24)</f>
        <v>215.66000000000003</v>
      </c>
      <c r="Y27" s="22"/>
      <c r="Z27" s="23"/>
      <c r="AA27" s="11">
        <f>SUM(AA4:AA24)</f>
        <v>219.49</v>
      </c>
      <c r="AB27" s="22"/>
      <c r="AC27" s="23"/>
      <c r="AD27" s="11">
        <f>SUM(AD4:AD24)</f>
        <v>230.64</v>
      </c>
      <c r="AE27" s="22"/>
      <c r="AF27" s="23"/>
      <c r="AG27" s="11"/>
      <c r="AH27" s="22"/>
      <c r="AI27" s="23"/>
      <c r="AJ27" s="11"/>
      <c r="AK27" s="22"/>
      <c r="AL27" s="23"/>
      <c r="AM27" s="11"/>
      <c r="AN27" s="22"/>
      <c r="AO27" s="139">
        <f>AVERAGE(O27,R27,U27,X27,AA27,AD27,AG27,AJ27,AM27)</f>
        <v>218.19500000000002</v>
      </c>
      <c r="AP27" s="140"/>
      <c r="AQ27" s="22"/>
      <c r="AR27" s="75"/>
    </row>
    <row r="28" spans="2:60" ht="16.5" hidden="1" thickTop="1" thickBot="1" x14ac:dyDescent="0.3">
      <c r="M28" s="9"/>
      <c r="O28" s="9"/>
      <c r="R28" s="9"/>
      <c r="U28" s="9"/>
      <c r="X28" s="9"/>
      <c r="AO28" s="9"/>
      <c r="AP28" s="9"/>
      <c r="AQ28" s="9"/>
      <c r="AR28" s="9"/>
    </row>
    <row r="29" spans="2:60" ht="15.75" hidden="1" thickTop="1" x14ac:dyDescent="0.25">
      <c r="D29" s="17" t="s">
        <v>55</v>
      </c>
      <c r="E29" s="25"/>
      <c r="F29" s="25"/>
      <c r="G29" s="25"/>
      <c r="H29" s="25"/>
      <c r="I29" s="25"/>
      <c r="J29" s="25"/>
      <c r="K29" s="25"/>
      <c r="L29" s="25"/>
      <c r="M29" s="24"/>
      <c r="N29" s="25"/>
      <c r="O29" s="12">
        <f>O27/12</f>
        <v>18.353333333333328</v>
      </c>
      <c r="P29" s="24"/>
      <c r="Q29" s="25"/>
      <c r="R29" s="12">
        <f>R27/12</f>
        <v>17.737500000000001</v>
      </c>
      <c r="S29" s="24"/>
      <c r="T29" s="25"/>
      <c r="U29" s="12">
        <f>U27/12</f>
        <v>17.524166666666662</v>
      </c>
      <c r="V29" s="26"/>
      <c r="W29" s="25"/>
      <c r="X29" s="12">
        <f>X27/12</f>
        <v>17.971666666666668</v>
      </c>
      <c r="Y29" s="24"/>
      <c r="Z29" s="25"/>
      <c r="AA29" s="12">
        <f>AA27/12</f>
        <v>18.290833333333335</v>
      </c>
      <c r="AB29" s="25"/>
      <c r="AC29" s="25"/>
      <c r="AD29" s="12">
        <f>AD27/12</f>
        <v>19.22</v>
      </c>
      <c r="AE29" s="25"/>
      <c r="AF29" s="25"/>
      <c r="AG29" s="12"/>
      <c r="AH29" s="25"/>
      <c r="AI29" s="25"/>
      <c r="AJ29" s="12"/>
      <c r="AK29" s="25"/>
      <c r="AL29" s="25"/>
      <c r="AM29" s="12"/>
      <c r="AN29" s="25"/>
      <c r="AO29" s="133">
        <f>AVERAGE(O29,R29,U29,X29,AA29,AD29,AG29,AJ29,AM29)</f>
        <v>18.182916666666667</v>
      </c>
      <c r="AP29" s="134"/>
      <c r="AQ29" s="24"/>
      <c r="AR29" s="29"/>
    </row>
    <row r="30" spans="2:60" hidden="1" x14ac:dyDescent="0.25">
      <c r="D30" s="18" t="s">
        <v>58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>
        <f>SUM(IF((LEFT(N4,1)="A"),O4,0)+IF((LEFT(N5,1)="A"),O5,0)+IF((LEFT(N6,1)="A"),O6,0)+IF((LEFT(N7,1)="A"),O7,0)+IF((LEFT(N8,1)="A"),O8,0)+IF((LEFT(N9,1)="A"),O9,0)+IF((LEFT(N10,1)="A"),O10,0)+IF((LEFT(N11,1)="A"),O11,0)+IF((LEFT(N12,1)="A"),O12,0)+IF((LEFT(N13,1)="A"),O13,0)+IF((LEFT(N14,1)="A"),O14,0)+IF((LEFT(N15,1)="A"),O15,0)+IF((LEFT(N16,1)="A"),O16,0)+IF((LEFT(N18,1)="A"),O18,0)+IF((LEFT(N19,1)="A"),O19,0)+IF((LEFT(N20,1)="A"),O20,0)+IF((LEFT(N21,1)="A"),O21,0)+IF((LEFT(N22,1)="A"),O22,0)+IF((LEFT(N23,1)="A"),O23,0)+IF((LEFT(N24,1)="A"),O24,0))/6</f>
        <v>20.956666666666663</v>
      </c>
      <c r="P30" s="44"/>
      <c r="Q30" s="27"/>
      <c r="R30" s="1">
        <f>SUM(IF((LEFT(Q4,1)="A"),R4,0)+IF((LEFT(Q5,1)="A"),R5,0)+IF((LEFT(Q6,1)="A"),R6,0)+IF((LEFT(Q7,1)="A"),R7,0)+IF((LEFT(Q8,1)="A"),R8,0)+IF((LEFT(Q9,1)="A"),R9,0)+IF((LEFT(Q10,1)="A"),R10,0)+IF((LEFT(Q11,1)="A"),R11,0)+IF((LEFT(Q12,1)="A"),R12,0)+IF((LEFT(Q13,1)="A"),R13,0)+IF((LEFT(Q14,1)="A"),R14,0)+IF((LEFT(Q15,1)="A"),R15,0)+IF((LEFT(Q16,1)="A"),R16,0)+IF((LEFT(Q18,1)="A"),R18,0)+IF((LEFT(Q19,1)="A"),R19,0)+IF((LEFT(Q20,1)="A"),R20,0)+IF((LEFT(Q21,1)="A"),R21,0)+IF((LEFT(Q22,1)="A"),R22,0)+IF((LEFT(Q23,1)="A"),R23,0)+IF((LEFT(Q24,1)="A"),R24,0))/6</f>
        <v>21.591666666666669</v>
      </c>
      <c r="S30" s="44"/>
      <c r="T30" s="27"/>
      <c r="U30" s="1">
        <f>SUM(IF((LEFT(T4,1)="A"),U4,0)+IF((LEFT(T5,1)="A"),U5,0)+IF((LEFT(T6,1)="A"),U6,0)+IF((LEFT(T7,1)="A"),U7,0)+IF((LEFT(T8,1)="A"),U8,0)+IF((LEFT(T9,1)="A"),U9,0)+IF((LEFT(T10,1)="A"),U10,0)+IF((LEFT(T11,1)="A"),U11,0)+IF((LEFT(T12,1)="A"),U12,0)+IF((LEFT(T13,1)="A"),U13,0)+IF((LEFT(T14,1)="A"),U14,0)+IF((LEFT(T15,1)="A"),U15,0)+IF((LEFT(T16,1)="A"),U16,0)+IF((LEFT(T18,1)="A"),U18,0)+IF((LEFT(T19,1)="A"),U19,0)+IF((LEFT(T20,1)="A"),U20,0)+IF((LEFT(T21,1)="A"),U21,0)+IF((LEFT(T22,1)="A"),U22,0)+IF((LEFT(T23,1)="A"),U23,0)+IF((LEFT(T24,1)="A"),U24,0))/6</f>
        <v>21.83</v>
      </c>
      <c r="V30" s="44"/>
      <c r="W30" s="27"/>
      <c r="X30" s="1">
        <f>SUM(IF((LEFT(W4,1)="A"),X4,0)+IF((LEFT(W5,1)="A"),X5,0)+IF((LEFT(W6,1)="A"),X6,0)+IF((LEFT(W7,1)="A"),X7,0)+IF((LEFT(W8,1)="A"),X8,0)+IF((LEFT(W9,1)="A"),X9,0)+IF((LEFT(W10,1)="A"),X10,0)+IF((LEFT(W11,1)="A"),X11,0)+IF((LEFT(W12,1)="A"),X12,0)+IF((LEFT(W13,1)="A"),X13,0)+IF((LEFT(W14,1)="A"),X14,0)+IF((LEFT(W15,1)="A"),X15,0)+IF((LEFT(W16,1)="A"),X16,0)+IF((LEFT(W18,1)="A"),X18,0)+IF((LEFT(W19,1)="A"),X19,0)+IF((LEFT(W20,1)="A"),X20,0)+IF((LEFT(W21,1)="A"),X21,0)+IF((LEFT(W22,1)="A"),X22,0)+IF((LEFT(W23,1)="A"),X23,0)+IF((LEFT(W24,1)="A"),X24,0))/6</f>
        <v>19.326666666666664</v>
      </c>
      <c r="Y30" s="44"/>
      <c r="Z30" s="27"/>
      <c r="AA30" s="1">
        <f>SUM(IF((LEFT(Z4,1)="A"),AA4,0)+IF((LEFT(Z5,1)="A"),AA5,0)+IF((LEFT(Z6,1)="A"),AA6,0)+IF((LEFT(Z7,1)="A"),AA7,0)+IF((LEFT(Z8,1)="A"),AA8,0)+IF((LEFT(Z9,1)="A"),AA9,0)+IF((LEFT(Z10,1)="A"),AA10,0)+IF((LEFT(Z11,1)="A"),AA11,0)+IF((LEFT(Z12,1)="A"),AA12,0)+IF((LEFT(Z13,1)="A"),AA13,0)+IF((LEFT(Z14,1)="A"),AA14,0)+IF((LEFT(Z15,1)="A"),AA15,0)+IF((LEFT(Z16,1)="A"),AA16,0)+IF((LEFT(Z18,1)="A"),AA18,0)+IF((LEFT(Z19,1)="A"),AA19,0)+IF((LEFT(Z20,1)="A"),AA20,0)+IF((LEFT(Z21,1)="A"),AA21,0)+IF((LEFT(Z22,1)="A"),AA22,0)+IF((LEFT(Z23,1)="A"),AA23,0)+IF((LEFT(Z24,1)="A"),AA24,0))/6</f>
        <v>18.331666666666667</v>
      </c>
      <c r="AB30" s="27"/>
      <c r="AC30" s="27"/>
      <c r="AD30" s="1">
        <f>SUM(IF((LEFT(AC4,1)="A"),AD4,0)+IF((LEFT(AC5,1)="A"),AD5,0)+IF((LEFT(AC6,1)="A"),AD6,0)+IF((LEFT(AC7,1)="A"),AD7,0)+IF((LEFT(AC8,1)="A"),AD8,0)+IF((LEFT(AC9,1)="A"),AD9,0)+IF((LEFT(AC10,1)="A"),AD10,0)+IF((LEFT(AC11,1)="A"),AD11,0)+IF((LEFT(AC12,1)="A"),AD12,0)+IF((LEFT(AC13,1)="A"),AD13,0)+IF((LEFT(AC14,1)="A"),AD14,0)+IF((LEFT(AC15,1)="A"),AD15,0)+IF((LEFT(AC16,1)="A"),AD16,0)+IF((LEFT(AC18,1)="A"),AD18,0)+IF((LEFT(AC19,1)="A"),AD19,0)+IF((LEFT(AC20,1)="A"),AD20,0)+IF((LEFT(AC21,1)="A"),AD21,0)+IF((LEFT(AC22,1)="A"),AD22,0)+IF((LEFT(AC23,1)="A"),AD23,0)+IF((LEFT(AC24,1)="A"),AD24,0))/6</f>
        <v>19.625</v>
      </c>
      <c r="AE30" s="27"/>
      <c r="AF30" s="27"/>
      <c r="AG30" s="1"/>
      <c r="AH30" s="27"/>
      <c r="AI30" s="27"/>
      <c r="AJ30" s="1"/>
      <c r="AK30" s="27"/>
      <c r="AL30" s="27"/>
      <c r="AM30" s="1"/>
      <c r="AN30" s="27"/>
      <c r="AO30" s="135">
        <f>AVERAGE(O30,R30,U30,X30,AA30,AD30,AG30,AJ30,AM30)</f>
        <v>20.276944444444442</v>
      </c>
      <c r="AP30" s="136"/>
      <c r="AQ30" s="44"/>
      <c r="AR30" s="30"/>
    </row>
    <row r="31" spans="2:60" ht="15.75" hidden="1" thickBot="1" x14ac:dyDescent="0.3">
      <c r="D31" s="19" t="s">
        <v>59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">
        <f>SUM(IF((LEFT(N5,1)="B"),O5,0)+IF((LEFT(N6,1)="B"),O6,0)+IF((LEFT(N7,1)="B"),O7,0)+IF((LEFT(N8,1)="B"),O8,0)+IF((LEFT(N9,1)="B"),O9,0)+IF((LEFT(N10,1)="B"),O10,0)+IF((LEFT(N11,1)="B"),O11,0)+IF((LEFT(N12,1)="B"),O12,0)+IF((LEFT(N13,1)="B"),O13,0)+IF((LEFT(N14,1)="B"),O14,0)+IF((LEFT(N15,1)="B"),O15,0)+IF((LEFT(N16,1)="B"),O16,0)+IF((LEFT(N18,1)="B"),O18,0)+IF((LEFT(N19,1)="B"),O19,0)+IF((LEFT(N20,1)="B"),O20,0)+IF((LEFT(N21,1)="B"),O21,0)+IF((LEFT(N22,1)="B"),O22,0)+IF((LEFT(N23,1)="B"),O23,0)+IF((LEFT(N24,1)="B"),O24,0))/6</f>
        <v>13.146666666666667</v>
      </c>
      <c r="P31" s="45"/>
      <c r="Q31" s="28"/>
      <c r="R31" s="3">
        <f>SUM(IF((LEFT(Q5,1)="B"),R5,0)+IF((LEFT(Q6,1)="B"),R6,0)+IF((LEFT(Q7,1)="B"),R7,0)+IF((LEFT(Q8,1)="B"),R8,0)+IF((LEFT(Q9,1)="B"),R9,0)+IF((LEFT(Q10,1)="B"),R10,0)+IF((LEFT(Q11,1)="B"),R11,0)+IF((LEFT(Q12,1)="B"),R12,0)+IF((LEFT(Q13,1)="B"),R13,0)+IF((LEFT(Q14,1)="B"),R14,0)+IF((LEFT(Q15,1)="B"),R15,0)+IF((LEFT(Q16,1)="B"),R16,0)+IF((LEFT(Q18,1)="B"),R18,0)+IF((LEFT(Q19,1)="B"),R19,0)+IF((LEFT(Q20,1)="B"),R20,0)+IF((LEFT(Q21,1)="B"),R21,0)+IF((LEFT(Q22,1)="B"),R22,0)+IF((LEFT(Q23,1)="B"),R23,0)+IF((LEFT(Q24,1)="B"),R24,0))/6</f>
        <v>11.708333333333336</v>
      </c>
      <c r="S31" s="45"/>
      <c r="T31" s="28"/>
      <c r="U31" s="3">
        <f>SUM(IF((LEFT(T5,1)="B"),U5,0)+IF((LEFT(T6,1)="B"),U6,0)+IF((LEFT(T7,1)="B"),U7,0)+IF((LEFT(T8,1)="B"),U8,0)+IF((LEFT(T9,1)="B"),U9,0)+IF((LEFT(T10,1)="B"),U10,0)+IF((LEFT(T11,1)="B"),U11,0)+IF((LEFT(T12,1)="B"),U12,0)+IF((LEFT(T13,1)="B"),U13,0)+IF((LEFT(T14,1)="B"),U14,0)+IF((LEFT(T15,1)="B"),U15,0)+IF((LEFT(T16,1)="B"),U16,0)+IF((LEFT(T18,1)="B"),U18,0)+IF((LEFT(T19,1)="B"),U19,0)+IF((LEFT(T20,1)="B"),U20,0)+IF((LEFT(T21,1)="B"),U21,0)+IF((LEFT(T22,1)="B"),U22,0)+IF((LEFT(T23,1)="B"),U23,0)+IF((LEFT(T24,1)="B"),U24,0))/6</f>
        <v>10.666666666666666</v>
      </c>
      <c r="V31" s="45"/>
      <c r="W31" s="28"/>
      <c r="X31" s="3">
        <f>SUM(IF((LEFT(W5,1)="B"),X5,0)+IF((LEFT(W6,1)="B"),X6,0)+IF((LEFT(W7,1)="B"),X7,0)+IF((LEFT(W8,1)="B"),X8,0)+IF((LEFT(W9,1)="B"),X9,0)+IF((LEFT(W10,1)="B"),X10,0)+IF((LEFT(W11,1)="B"),X11,0)+IF((LEFT(W12,1)="B"),X12,0)+IF((LEFT(W13,1)="B"),X13,0)+IF((LEFT(W14,1)="B"),X14,0)+IF((LEFT(W15,1)="B"),X15,0)+IF((LEFT(W16,1)="B"),X16,0)+IF((LEFT(W18,1)="B"),X18,0)+IF((LEFT(W19,1)="B"),X19,0)+IF((LEFT(W20,1)="B"),X20,0)+IF((LEFT(W21,1)="B"),X21,0)+IF((LEFT(W22,1)="B"),X22,0)+IF((LEFT(W23,1)="B"),X23,0)+IF((LEFT(W24,1)="B"),X24,0))/6</f>
        <v>14.228333333333333</v>
      </c>
      <c r="Y31" s="45"/>
      <c r="Z31" s="28"/>
      <c r="AA31" s="3">
        <f>SUM(IF((LEFT(Z5,1)="B"),AA5,0)+IF((LEFT(Z6,1)="B"),AA6,0)+IF((LEFT(Z7,1)="B"),AA7,0)+IF((LEFT(Z8,1)="B"),AA8,0)+IF((LEFT(Z9,1)="B"),AA9,0)+IF((LEFT(Z10,1)="B"),AA10,0)+IF((LEFT(Z11,1)="B"),AA11,0)+IF((LEFT(Z12,1)="B"),AA12,0)+IF((LEFT(Z13,1)="B"),AA13,0)+IF((LEFT(Z14,1)="B"),AA14,0)+IF((LEFT(Z15,1)="B"),AA15,0)+IF((LEFT(Z16,1)="B"),AA16,0)+IF((LEFT(Z18,1)="B"),AA18,0)+IF((LEFT(Z19,1)="B"),AA19,0)+IF((LEFT(Z20,1)="B"),AA20,0)+IF((LEFT(Z21,1)="B"),AA21,0)+IF((LEFT(Z22,1)="B"),AA22,0)+IF((LEFT(Z23,1)="B"),AA23,0)+IF((LEFT(Z24,1)="B"),AA24,0))/6</f>
        <v>18.25</v>
      </c>
      <c r="AB31" s="28"/>
      <c r="AC31" s="28"/>
      <c r="AD31" s="3">
        <f>SUM(IF((LEFT(AC5,1)="B"),AD5,0)+IF((LEFT(AC6,1)="B"),AD6,0)+IF((LEFT(AC7,1)="B"),AD7,0)+IF((LEFT(AC8,1)="B"),AD8,0)+IF((LEFT(AC9,1)="B"),AD9,0)+IF((LEFT(AC10,1)="B"),AD10,0)+IF((LEFT(AC11,1)="B"),AD11,0)+IF((LEFT(AC12,1)="B"),AD12,0)+IF((LEFT(AC13,1)="B"),AD13,0)+IF((LEFT(AC14,1)="B"),AD14,0)+IF((LEFT(AC15,1)="B"),AD15,0)+IF((LEFT(AC16,1)="B"),AD16,0)+IF((LEFT(AC18,1)="B"),AD18,0)+IF((LEFT(AC19,1)="B"),AD19,0)+IF((LEFT(AC20,1)="B"),AD20,0)+IF((LEFT(AC21,1)="B"),AD21,0)+IF((LEFT(AC22,1)="B"),AD22,0)+IF((LEFT(AC23,1)="B"),AD23,0)+IF((LEFT(AC24,1)="B"),AD24,0))/6</f>
        <v>18.815000000000001</v>
      </c>
      <c r="AE31" s="28"/>
      <c r="AF31" s="28"/>
      <c r="AG31" s="3"/>
      <c r="AH31" s="28"/>
      <c r="AI31" s="28"/>
      <c r="AJ31" s="3"/>
      <c r="AK31" s="28"/>
      <c r="AL31" s="28"/>
      <c r="AM31" s="3"/>
      <c r="AN31" s="28"/>
      <c r="AO31" s="137">
        <f>AVERAGE(O31,R31,U31,X31,AA31,AD31,AG31,AJ31,AM31)</f>
        <v>14.469166666666666</v>
      </c>
      <c r="AP31" s="138"/>
      <c r="AQ31" s="45"/>
      <c r="AR31" s="31"/>
    </row>
  </sheetData>
  <sortState ref="D4:AR19">
    <sortCondition descending="1" ref="AP4:AP19"/>
  </sortState>
  <mergeCells count="15">
    <mergeCell ref="AQ2:AR2"/>
    <mergeCell ref="AO27:AP27"/>
    <mergeCell ref="N2:P2"/>
    <mergeCell ref="Q2:S2"/>
    <mergeCell ref="T2:V2"/>
    <mergeCell ref="W2:Y2"/>
    <mergeCell ref="Z2:AB2"/>
    <mergeCell ref="AC2:AE2"/>
    <mergeCell ref="AO29:AP29"/>
    <mergeCell ref="AO30:AP30"/>
    <mergeCell ref="AO31:AP31"/>
    <mergeCell ref="AF2:AH2"/>
    <mergeCell ref="AI2:AK2"/>
    <mergeCell ref="AL2:AN2"/>
    <mergeCell ref="AO2:AP2"/>
  </mergeCells>
  <conditionalFormatting sqref="N4:P4 N20:AN25 N15:P16 O5:P14 N5:N6 N8:N10 N12:N14 N18:P19">
    <cfRule type="cellIs" dxfId="35" priority="37" operator="equal">
      <formula>0</formula>
    </cfRule>
    <cfRule type="cellIs" dxfId="34" priority="38" operator="equal">
      <formula>"A 0-0"</formula>
    </cfRule>
  </conditionalFormatting>
  <conditionalFormatting sqref="N17:P17 N7 N11">
    <cfRule type="cellIs" dxfId="33" priority="33" operator="equal">
      <formula>0</formula>
    </cfRule>
    <cfRule type="cellIs" dxfId="32" priority="34" operator="equal">
      <formula>"A 0-0"</formula>
    </cfRule>
  </conditionalFormatting>
  <conditionalFormatting sqref="Q4:S4 Q15:S16 R5:S14 Q5:Q6 Q8:Q10 Q12:Q14 Q18:S19">
    <cfRule type="cellIs" dxfId="31" priority="31" operator="equal">
      <formula>0</formula>
    </cfRule>
    <cfRule type="cellIs" dxfId="30" priority="32" operator="equal">
      <formula>"A 0-0"</formula>
    </cfRule>
  </conditionalFormatting>
  <conditionalFormatting sqref="Q17:S17 Q7 Q11">
    <cfRule type="cellIs" dxfId="29" priority="29" operator="equal">
      <formula>0</formula>
    </cfRule>
    <cfRule type="cellIs" dxfId="28" priority="30" operator="equal">
      <formula>"A 0-0"</formula>
    </cfRule>
  </conditionalFormatting>
  <conditionalFormatting sqref="T4:V4 T15:V16 U5:V14 T5:T6 T8:T10 T12:T14 T18:V19">
    <cfRule type="cellIs" dxfId="27" priority="27" operator="equal">
      <formula>0</formula>
    </cfRule>
    <cfRule type="cellIs" dxfId="26" priority="28" operator="equal">
      <formula>"A 0-0"</formula>
    </cfRule>
  </conditionalFormatting>
  <conditionalFormatting sqref="T17:V17 T7 T11">
    <cfRule type="cellIs" dxfId="25" priority="25" operator="equal">
      <formula>0</formula>
    </cfRule>
    <cfRule type="cellIs" dxfId="24" priority="26" operator="equal">
      <formula>"A 0-0"</formula>
    </cfRule>
  </conditionalFormatting>
  <conditionalFormatting sqref="W4:Y4 W15:Y16 X5:Y14 W5:W6 W8:W10 W12:W14 W18:Y19">
    <cfRule type="cellIs" dxfId="23" priority="23" operator="equal">
      <formula>0</formula>
    </cfRule>
    <cfRule type="cellIs" dxfId="22" priority="24" operator="equal">
      <formula>"A 0-0"</formula>
    </cfRule>
  </conditionalFormatting>
  <conditionalFormatting sqref="W17:Y17 W7 W11">
    <cfRule type="cellIs" dxfId="21" priority="21" operator="equal">
      <formula>0</formula>
    </cfRule>
    <cfRule type="cellIs" dxfId="20" priority="22" operator="equal">
      <formula>"A 0-0"</formula>
    </cfRule>
  </conditionalFormatting>
  <conditionalFormatting sqref="Z4:AB4 Z15:AB16 AA5:AB14 Z5:Z6 Z8:Z10 Z12:Z14 Z18:AB19">
    <cfRule type="cellIs" dxfId="19" priority="19" operator="equal">
      <formula>0</formula>
    </cfRule>
    <cfRule type="cellIs" dxfId="18" priority="20" operator="equal">
      <formula>"A 0-0"</formula>
    </cfRule>
  </conditionalFormatting>
  <conditionalFormatting sqref="Z17:AB17 Z7 Z11">
    <cfRule type="cellIs" dxfId="17" priority="17" operator="equal">
      <formula>0</formula>
    </cfRule>
    <cfRule type="cellIs" dxfId="16" priority="18" operator="equal">
      <formula>"A 0-0"</formula>
    </cfRule>
  </conditionalFormatting>
  <conditionalFormatting sqref="AC4:AE4 AC15:AE16 AD5:AE14 AC5:AC6 AC8:AC10 AC12:AC14 AC18:AE19">
    <cfRule type="cellIs" dxfId="15" priority="15" operator="equal">
      <formula>0</formula>
    </cfRule>
    <cfRule type="cellIs" dxfId="14" priority="16" operator="equal">
      <formula>"A 0-0"</formula>
    </cfRule>
  </conditionalFormatting>
  <conditionalFormatting sqref="AC17:AE17 AC7 AC11">
    <cfRule type="cellIs" dxfId="13" priority="13" operator="equal">
      <formula>0</formula>
    </cfRule>
    <cfRule type="cellIs" dxfId="12" priority="14" operator="equal">
      <formula>"A 0-0"</formula>
    </cfRule>
  </conditionalFormatting>
  <conditionalFormatting sqref="AF4:AH4 AF15:AH16 AG5:AH14 AF5:AF6 AF8:AF10 AF12:AF14 AF18:AH19">
    <cfRule type="cellIs" dxfId="11" priority="11" operator="equal">
      <formula>0</formula>
    </cfRule>
    <cfRule type="cellIs" dxfId="10" priority="12" operator="equal">
      <formula>"A 0-0"</formula>
    </cfRule>
  </conditionalFormatting>
  <conditionalFormatting sqref="AF17:AH17 AF7 AF11">
    <cfRule type="cellIs" dxfId="9" priority="9" operator="equal">
      <formula>0</formula>
    </cfRule>
    <cfRule type="cellIs" dxfId="8" priority="10" operator="equal">
      <formula>"A 0-0"</formula>
    </cfRule>
  </conditionalFormatting>
  <conditionalFormatting sqref="AI4:AK4 AI15:AK16 AJ5:AK14 AI5:AI6 AI8:AI10 AI12:AI14 AI18:AK19">
    <cfRule type="cellIs" dxfId="7" priority="7" operator="equal">
      <formula>0</formula>
    </cfRule>
    <cfRule type="cellIs" dxfId="6" priority="8" operator="equal">
      <formula>"A 0-0"</formula>
    </cfRule>
  </conditionalFormatting>
  <conditionalFormatting sqref="AI17:AK17 AI7 AI11">
    <cfRule type="cellIs" dxfId="5" priority="5" operator="equal">
      <formula>0</formula>
    </cfRule>
    <cfRule type="cellIs" dxfId="4" priority="6" operator="equal">
      <formula>"A 0-0"</formula>
    </cfRule>
  </conditionalFormatting>
  <conditionalFormatting sqref="AL4:AN4 AL15:AN16 AM5:AN14 AL5:AL6 AL8:AL10 AL12:AL14 AL18:AN19">
    <cfRule type="cellIs" dxfId="3" priority="3" operator="equal">
      <formula>0</formula>
    </cfRule>
    <cfRule type="cellIs" dxfId="2" priority="4" operator="equal">
      <formula>"A 0-0"</formula>
    </cfRule>
  </conditionalFormatting>
  <conditionalFormatting sqref="AL17:AN17 AL7 AL11">
    <cfRule type="cellIs" dxfId="1" priority="1" operator="equal">
      <formula>0</formula>
    </cfRule>
    <cfRule type="cellIs" dxfId="0" priority="2" operator="equal">
      <formula>"A 0-0"</formula>
    </cfRule>
  </conditionalFormatting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 2017-18 Merit Table</vt:lpstr>
      <vt:lpstr>Ladies 2017-18 Merit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Daniel</cp:lastModifiedBy>
  <cp:lastPrinted>2013-09-11T14:37:40Z</cp:lastPrinted>
  <dcterms:created xsi:type="dcterms:W3CDTF">2013-09-11T09:33:50Z</dcterms:created>
  <dcterms:modified xsi:type="dcterms:W3CDTF">2018-10-09T09:56:33Z</dcterms:modified>
</cp:coreProperties>
</file>