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arts\Dorset County Darts\2016 - 2017\"/>
    </mc:Choice>
  </mc:AlternateContent>
  <bookViews>
    <workbookView xWindow="240" yWindow="135" windowWidth="20115" windowHeight="8250" tabRatio="825"/>
  </bookViews>
  <sheets>
    <sheet name="Mens 2016-17 Merit Table" sheetId="14" r:id="rId1"/>
    <sheet name="Ladies 2016-17 Merit Table" sheetId="13" r:id="rId2"/>
  </sheets>
  <calcPr calcId="171027"/>
</workbook>
</file>

<file path=xl/calcChain.xml><?xml version="1.0" encoding="utf-8"?>
<calcChain xmlns="http://schemas.openxmlformats.org/spreadsheetml/2006/main">
  <c r="F16" i="14" l="1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G29" i="14" s="1"/>
  <c r="F30" i="14"/>
  <c r="G30" i="14" s="1"/>
  <c r="F31" i="14"/>
  <c r="G31" i="14" s="1"/>
  <c r="F32" i="14"/>
  <c r="F33" i="14"/>
  <c r="F34" i="14"/>
  <c r="F35" i="14"/>
  <c r="F36" i="14"/>
  <c r="F37" i="14"/>
  <c r="F38" i="14"/>
  <c r="F39" i="14"/>
  <c r="F40" i="14"/>
  <c r="F41" i="14"/>
  <c r="F42" i="14"/>
  <c r="F5" i="14"/>
  <c r="F6" i="14"/>
  <c r="F7" i="14"/>
  <c r="F8" i="14"/>
  <c r="F9" i="14"/>
  <c r="F10" i="14"/>
  <c r="F11" i="14"/>
  <c r="F12" i="14"/>
  <c r="F13" i="14"/>
  <c r="F14" i="14"/>
  <c r="F15" i="14"/>
  <c r="F4" i="14"/>
  <c r="G28" i="14"/>
  <c r="G32" i="14"/>
  <c r="G33" i="14"/>
  <c r="G26" i="14"/>
  <c r="G27" i="14"/>
  <c r="E26" i="14"/>
  <c r="BB17" i="13" l="1"/>
  <c r="BA17" i="13"/>
  <c r="AZ17" i="13"/>
  <c r="AY17" i="13"/>
  <c r="AX17" i="13"/>
  <c r="AW17" i="13"/>
  <c r="AV17" i="13"/>
  <c r="AU17" i="13"/>
  <c r="AT17" i="13"/>
  <c r="AO18" i="13"/>
  <c r="J18" i="13"/>
  <c r="I18" i="13"/>
  <c r="H18" i="13"/>
  <c r="F18" i="13"/>
  <c r="E18" i="13"/>
  <c r="L18" i="13" l="1"/>
  <c r="BD17" i="13"/>
  <c r="M18" i="13"/>
  <c r="G18" i="13"/>
  <c r="AP18" i="13"/>
  <c r="BH17" i="13"/>
  <c r="AW41" i="14"/>
  <c r="AX41" i="14"/>
  <c r="AY41" i="14"/>
  <c r="AZ41" i="14"/>
  <c r="BA41" i="14"/>
  <c r="BB41" i="14"/>
  <c r="BC41" i="14"/>
  <c r="BD41" i="14"/>
  <c r="BE41" i="14"/>
  <c r="BF41" i="14"/>
  <c r="AW42" i="14"/>
  <c r="AX42" i="14"/>
  <c r="AY42" i="14"/>
  <c r="AZ42" i="14"/>
  <c r="BA42" i="14"/>
  <c r="BB42" i="14"/>
  <c r="BC42" i="14"/>
  <c r="BD42" i="14"/>
  <c r="BE42" i="14"/>
  <c r="BF42" i="14"/>
  <c r="E33" i="14"/>
  <c r="H33" i="14"/>
  <c r="I33" i="14"/>
  <c r="J33" i="14"/>
  <c r="AR33" i="14"/>
  <c r="E15" i="14"/>
  <c r="H15" i="14"/>
  <c r="I15" i="14"/>
  <c r="J15" i="14"/>
  <c r="AR15" i="14"/>
  <c r="BH42" i="14" l="1"/>
  <c r="BJ42" i="14"/>
  <c r="L15" i="14"/>
  <c r="M15" i="14" s="1"/>
  <c r="BJ41" i="14"/>
  <c r="L33" i="14"/>
  <c r="M33" i="14" s="1"/>
  <c r="BH41" i="14"/>
  <c r="AS33" i="14"/>
  <c r="AS15" i="14"/>
  <c r="G15" i="14"/>
  <c r="AD31" i="13" l="1"/>
  <c r="AD30" i="13"/>
  <c r="AD27" i="13"/>
  <c r="AD29" i="13" s="1"/>
  <c r="AA31" i="13" l="1"/>
  <c r="AA30" i="13"/>
  <c r="AA27" i="13"/>
  <c r="AA29" i="13" s="1"/>
  <c r="AD50" i="14"/>
  <c r="AD49" i="14"/>
  <c r="AD46" i="14"/>
  <c r="AD48" i="14" s="1"/>
  <c r="AX39" i="14"/>
  <c r="AY39" i="14"/>
  <c r="AZ39" i="14"/>
  <c r="BA39" i="14"/>
  <c r="BB39" i="14"/>
  <c r="BC39" i="14"/>
  <c r="BD39" i="14"/>
  <c r="BE39" i="14"/>
  <c r="BF39" i="14"/>
  <c r="E21" i="14"/>
  <c r="H21" i="14"/>
  <c r="I21" i="14"/>
  <c r="J21" i="14"/>
  <c r="AR21" i="14"/>
  <c r="AW37" i="14"/>
  <c r="AX37" i="14"/>
  <c r="AY37" i="14"/>
  <c r="AZ37" i="14"/>
  <c r="BA37" i="14"/>
  <c r="BB37" i="14"/>
  <c r="BC37" i="14"/>
  <c r="BD37" i="14"/>
  <c r="BE37" i="14"/>
  <c r="BF37" i="14"/>
  <c r="AX38" i="14"/>
  <c r="AY38" i="14"/>
  <c r="AZ38" i="14"/>
  <c r="BA38" i="14"/>
  <c r="BB38" i="14"/>
  <c r="BC38" i="14"/>
  <c r="BD38" i="14"/>
  <c r="BE38" i="14"/>
  <c r="BF38" i="14"/>
  <c r="AW40" i="14"/>
  <c r="AX40" i="14"/>
  <c r="AY40" i="14"/>
  <c r="AZ40" i="14"/>
  <c r="BA40" i="14"/>
  <c r="BB40" i="14"/>
  <c r="BC40" i="14"/>
  <c r="BD40" i="14"/>
  <c r="BE40" i="14"/>
  <c r="BF40" i="14"/>
  <c r="E24" i="14"/>
  <c r="H24" i="14"/>
  <c r="I24" i="14"/>
  <c r="J24" i="14"/>
  <c r="AR24" i="14"/>
  <c r="BH40" i="14" l="1"/>
  <c r="BJ40" i="14"/>
  <c r="BH38" i="14"/>
  <c r="BJ38" i="14"/>
  <c r="BJ37" i="14"/>
  <c r="BH37" i="14"/>
  <c r="BH39" i="14"/>
  <c r="BJ39" i="14"/>
  <c r="L21" i="14"/>
  <c r="AS21" i="14"/>
  <c r="G21" i="14"/>
  <c r="AS24" i="14"/>
  <c r="L24" i="14"/>
  <c r="G24" i="14"/>
  <c r="X31" i="13"/>
  <c r="X30" i="13"/>
  <c r="X27" i="13"/>
  <c r="X29" i="13" s="1"/>
  <c r="AA50" i="14"/>
  <c r="AA49" i="14"/>
  <c r="AA46" i="14"/>
  <c r="AA48" i="14" s="1"/>
  <c r="X50" i="14"/>
  <c r="X49" i="14"/>
  <c r="X46" i="14"/>
  <c r="X48" i="14" s="1"/>
  <c r="E37" i="14"/>
  <c r="H37" i="14"/>
  <c r="I37" i="14"/>
  <c r="J37" i="14"/>
  <c r="AR37" i="14"/>
  <c r="E43" i="14"/>
  <c r="F43" i="14"/>
  <c r="H43" i="14"/>
  <c r="I43" i="14"/>
  <c r="J43" i="14"/>
  <c r="AR43" i="14"/>
  <c r="M24" i="14" l="1"/>
  <c r="M21" i="14"/>
  <c r="L37" i="14"/>
  <c r="AS37" i="14"/>
  <c r="G37" i="14"/>
  <c r="AS43" i="14"/>
  <c r="L43" i="14"/>
  <c r="G43" i="14"/>
  <c r="M37" i="14"/>
  <c r="U31" i="13"/>
  <c r="U30" i="13"/>
  <c r="U27" i="13"/>
  <c r="U29" i="13" s="1"/>
  <c r="M43" i="14" l="1"/>
  <c r="U50" i="14"/>
  <c r="U49" i="14"/>
  <c r="U46" i="14"/>
  <c r="U48" i="14" s="1"/>
  <c r="R31" i="13"/>
  <c r="R30" i="13"/>
  <c r="R27" i="13"/>
  <c r="R29" i="13" s="1"/>
  <c r="AR23" i="13" l="1"/>
  <c r="AQ23" i="13"/>
  <c r="AR22" i="13"/>
  <c r="AQ22" i="13"/>
  <c r="AR21" i="13"/>
  <c r="AQ21" i="13"/>
  <c r="AR20" i="13"/>
  <c r="AQ20" i="13"/>
  <c r="AW5" i="14"/>
  <c r="AW6" i="14"/>
  <c r="AW7" i="14"/>
  <c r="AW8" i="14"/>
  <c r="AW9" i="14"/>
  <c r="AW10" i="14"/>
  <c r="AW11" i="14"/>
  <c r="AW12" i="14"/>
  <c r="AW13" i="14"/>
  <c r="AW14" i="14"/>
  <c r="AW15" i="14"/>
  <c r="AW16" i="14"/>
  <c r="AW17" i="14"/>
  <c r="AW18" i="14"/>
  <c r="AW19" i="14"/>
  <c r="AW20" i="14"/>
  <c r="AW21" i="14"/>
  <c r="AW22" i="14"/>
  <c r="AW23" i="14"/>
  <c r="AW24" i="14"/>
  <c r="AW25" i="14"/>
  <c r="AW26" i="14"/>
  <c r="AW27" i="14"/>
  <c r="AW28" i="14"/>
  <c r="AW29" i="14"/>
  <c r="AW30" i="14"/>
  <c r="AW31" i="14"/>
  <c r="AW32" i="14"/>
  <c r="AW33" i="14"/>
  <c r="AW34" i="14"/>
  <c r="AW35" i="14"/>
  <c r="AW36" i="14"/>
  <c r="AW43" i="14"/>
  <c r="AW4" i="14"/>
  <c r="BB21" i="13"/>
  <c r="BA21" i="13"/>
  <c r="AZ21" i="13"/>
  <c r="AY21" i="13"/>
  <c r="BH21" i="13" s="1"/>
  <c r="AX21" i="13"/>
  <c r="AW21" i="13"/>
  <c r="AV21" i="13"/>
  <c r="AU21" i="13"/>
  <c r="AT21" i="13"/>
  <c r="BB20" i="13"/>
  <c r="BA20" i="13"/>
  <c r="AZ20" i="13"/>
  <c r="BH20" i="13" s="1"/>
  <c r="AY20" i="13"/>
  <c r="AX20" i="13"/>
  <c r="AW20" i="13"/>
  <c r="AV20" i="13"/>
  <c r="AU20" i="13"/>
  <c r="AT20" i="13"/>
  <c r="BB19" i="13"/>
  <c r="BA19" i="13"/>
  <c r="AZ19" i="13"/>
  <c r="AY19" i="13"/>
  <c r="AX19" i="13"/>
  <c r="AW19" i="13"/>
  <c r="AV19" i="13"/>
  <c r="AU19" i="13"/>
  <c r="AT19" i="13"/>
  <c r="BB18" i="13"/>
  <c r="BA18" i="13"/>
  <c r="AZ18" i="13"/>
  <c r="AY18" i="13"/>
  <c r="AX18" i="13"/>
  <c r="AW18" i="13"/>
  <c r="AV18" i="13"/>
  <c r="AU18" i="13"/>
  <c r="AT18" i="13"/>
  <c r="BB16" i="13"/>
  <c r="BA16" i="13"/>
  <c r="AZ16" i="13"/>
  <c r="AY16" i="13"/>
  <c r="AX16" i="13"/>
  <c r="AW16" i="13"/>
  <c r="AV16" i="13"/>
  <c r="AU16" i="13"/>
  <c r="AT16" i="13"/>
  <c r="BB15" i="13"/>
  <c r="BA15" i="13"/>
  <c r="AZ15" i="13"/>
  <c r="AY15" i="13"/>
  <c r="AX15" i="13"/>
  <c r="AW15" i="13"/>
  <c r="AV15" i="13"/>
  <c r="AU15" i="13"/>
  <c r="AT15" i="13"/>
  <c r="BB14" i="13"/>
  <c r="BA14" i="13"/>
  <c r="AZ14" i="13"/>
  <c r="AY14" i="13"/>
  <c r="AX14" i="13"/>
  <c r="AW14" i="13"/>
  <c r="AV14" i="13"/>
  <c r="AU14" i="13"/>
  <c r="AT14" i="13"/>
  <c r="BB13" i="13"/>
  <c r="BA13" i="13"/>
  <c r="AZ13" i="13"/>
  <c r="AY13" i="13"/>
  <c r="AX13" i="13"/>
  <c r="AW13" i="13"/>
  <c r="AV13" i="13"/>
  <c r="AU13" i="13"/>
  <c r="AT13" i="13"/>
  <c r="BB12" i="13"/>
  <c r="BA12" i="13"/>
  <c r="AZ12" i="13"/>
  <c r="AY12" i="13"/>
  <c r="AX12" i="13"/>
  <c r="AW12" i="13"/>
  <c r="AV12" i="13"/>
  <c r="AU12" i="13"/>
  <c r="AT12" i="13"/>
  <c r="BB11" i="13"/>
  <c r="BA11" i="13"/>
  <c r="AZ11" i="13"/>
  <c r="AY11" i="13"/>
  <c r="AX11" i="13"/>
  <c r="AW11" i="13"/>
  <c r="AV11" i="13"/>
  <c r="AU11" i="13"/>
  <c r="AT11" i="13"/>
  <c r="BB10" i="13"/>
  <c r="BA10" i="13"/>
  <c r="AZ10" i="13"/>
  <c r="AY10" i="13"/>
  <c r="AX10" i="13"/>
  <c r="AW10" i="13"/>
  <c r="AV10" i="13"/>
  <c r="AU10" i="13"/>
  <c r="AT10" i="13"/>
  <c r="BB9" i="13"/>
  <c r="BA9" i="13"/>
  <c r="AZ9" i="13"/>
  <c r="AY9" i="13"/>
  <c r="AX9" i="13"/>
  <c r="AW9" i="13"/>
  <c r="AV9" i="13"/>
  <c r="AU9" i="13"/>
  <c r="AT9" i="13"/>
  <c r="BB8" i="13"/>
  <c r="BA8" i="13"/>
  <c r="AZ8" i="13"/>
  <c r="AY8" i="13"/>
  <c r="AX8" i="13"/>
  <c r="AW8" i="13"/>
  <c r="AV8" i="13"/>
  <c r="AU8" i="13"/>
  <c r="AT8" i="13"/>
  <c r="BB7" i="13"/>
  <c r="BA7" i="13"/>
  <c r="AZ7" i="13"/>
  <c r="AY7" i="13"/>
  <c r="AX7" i="13"/>
  <c r="AW7" i="13"/>
  <c r="AV7" i="13"/>
  <c r="AU7" i="13"/>
  <c r="AT7" i="13"/>
  <c r="BB6" i="13"/>
  <c r="BA6" i="13"/>
  <c r="AZ6" i="13"/>
  <c r="AY6" i="13"/>
  <c r="AX6" i="13"/>
  <c r="AW6" i="13"/>
  <c r="AV6" i="13"/>
  <c r="AU6" i="13"/>
  <c r="AT6" i="13"/>
  <c r="BB5" i="13"/>
  <c r="BA5" i="13"/>
  <c r="AZ5" i="13"/>
  <c r="AY5" i="13"/>
  <c r="AX5" i="13"/>
  <c r="AW5" i="13"/>
  <c r="AV5" i="13"/>
  <c r="AU5" i="13"/>
  <c r="AT5" i="13"/>
  <c r="BB4" i="13"/>
  <c r="BA4" i="13"/>
  <c r="AZ4" i="13"/>
  <c r="AY4" i="13"/>
  <c r="AX4" i="13"/>
  <c r="AW4" i="13"/>
  <c r="AV4" i="13"/>
  <c r="AU4" i="13"/>
  <c r="AT4" i="13"/>
  <c r="BF43" i="14"/>
  <c r="BE43" i="14"/>
  <c r="BD43" i="14"/>
  <c r="BC43" i="14"/>
  <c r="BB43" i="14"/>
  <c r="BA43" i="14"/>
  <c r="AZ43" i="14"/>
  <c r="AY43" i="14"/>
  <c r="AX43" i="14"/>
  <c r="BF36" i="14"/>
  <c r="BE36" i="14"/>
  <c r="BD36" i="14"/>
  <c r="BC36" i="14"/>
  <c r="BB36" i="14"/>
  <c r="BA36" i="14"/>
  <c r="AZ36" i="14"/>
  <c r="AY36" i="14"/>
  <c r="AX36" i="14"/>
  <c r="BF35" i="14"/>
  <c r="BE35" i="14"/>
  <c r="BD35" i="14"/>
  <c r="BC35" i="14"/>
  <c r="BB35" i="14"/>
  <c r="BA35" i="14"/>
  <c r="AZ35" i="14"/>
  <c r="AY35" i="14"/>
  <c r="AX35" i="14"/>
  <c r="BF34" i="14"/>
  <c r="BE34" i="14"/>
  <c r="BD34" i="14"/>
  <c r="BC34" i="14"/>
  <c r="BB34" i="14"/>
  <c r="BA34" i="14"/>
  <c r="AZ34" i="14"/>
  <c r="AY34" i="14"/>
  <c r="AX34" i="14"/>
  <c r="BF33" i="14"/>
  <c r="BE33" i="14"/>
  <c r="BD33" i="14"/>
  <c r="BC33" i="14"/>
  <c r="BB33" i="14"/>
  <c r="BA33" i="14"/>
  <c r="AZ33" i="14"/>
  <c r="AY33" i="14"/>
  <c r="AX33" i="14"/>
  <c r="BF32" i="14"/>
  <c r="BE32" i="14"/>
  <c r="BD32" i="14"/>
  <c r="BC32" i="14"/>
  <c r="BB32" i="14"/>
  <c r="BA32" i="14"/>
  <c r="AZ32" i="14"/>
  <c r="AY32" i="14"/>
  <c r="AX32" i="14"/>
  <c r="BF31" i="14"/>
  <c r="BE31" i="14"/>
  <c r="BD31" i="14"/>
  <c r="BC31" i="14"/>
  <c r="BB31" i="14"/>
  <c r="BA31" i="14"/>
  <c r="AZ31" i="14"/>
  <c r="AY31" i="14"/>
  <c r="AX31" i="14"/>
  <c r="BF30" i="14"/>
  <c r="BE30" i="14"/>
  <c r="BD30" i="14"/>
  <c r="BC30" i="14"/>
  <c r="BB30" i="14"/>
  <c r="BA30" i="14"/>
  <c r="AZ30" i="14"/>
  <c r="AY30" i="14"/>
  <c r="AX30" i="14"/>
  <c r="BF29" i="14"/>
  <c r="BE29" i="14"/>
  <c r="BD29" i="14"/>
  <c r="BC29" i="14"/>
  <c r="BB29" i="14"/>
  <c r="BA29" i="14"/>
  <c r="AZ29" i="14"/>
  <c r="AY29" i="14"/>
  <c r="AX29" i="14"/>
  <c r="BF28" i="14"/>
  <c r="BE28" i="14"/>
  <c r="BD28" i="14"/>
  <c r="BC28" i="14"/>
  <c r="BB28" i="14"/>
  <c r="BA28" i="14"/>
  <c r="AZ28" i="14"/>
  <c r="AY28" i="14"/>
  <c r="AX28" i="14"/>
  <c r="BF27" i="14"/>
  <c r="BE27" i="14"/>
  <c r="BD27" i="14"/>
  <c r="BC27" i="14"/>
  <c r="BB27" i="14"/>
  <c r="BA27" i="14"/>
  <c r="AZ27" i="14"/>
  <c r="AY27" i="14"/>
  <c r="AX27" i="14"/>
  <c r="BF26" i="14"/>
  <c r="BE26" i="14"/>
  <c r="BD26" i="14"/>
  <c r="BC26" i="14"/>
  <c r="BB26" i="14"/>
  <c r="BA26" i="14"/>
  <c r="AZ26" i="14"/>
  <c r="AY26" i="14"/>
  <c r="AX26" i="14"/>
  <c r="BF25" i="14"/>
  <c r="BE25" i="14"/>
  <c r="BD25" i="14"/>
  <c r="BC25" i="14"/>
  <c r="BB25" i="14"/>
  <c r="BA25" i="14"/>
  <c r="AZ25" i="14"/>
  <c r="AY25" i="14"/>
  <c r="AX25" i="14"/>
  <c r="BF24" i="14"/>
  <c r="BE24" i="14"/>
  <c r="BD24" i="14"/>
  <c r="BC24" i="14"/>
  <c r="BB24" i="14"/>
  <c r="BA24" i="14"/>
  <c r="AZ24" i="14"/>
  <c r="AY24" i="14"/>
  <c r="AX24" i="14"/>
  <c r="BF23" i="14"/>
  <c r="BE23" i="14"/>
  <c r="BD23" i="14"/>
  <c r="BC23" i="14"/>
  <c r="BB23" i="14"/>
  <c r="BA23" i="14"/>
  <c r="AZ23" i="14"/>
  <c r="AY23" i="14"/>
  <c r="AX23" i="14"/>
  <c r="BF22" i="14"/>
  <c r="BE22" i="14"/>
  <c r="BD22" i="14"/>
  <c r="BC22" i="14"/>
  <c r="BB22" i="14"/>
  <c r="BA22" i="14"/>
  <c r="AZ22" i="14"/>
  <c r="AY22" i="14"/>
  <c r="AX22" i="14"/>
  <c r="BF21" i="14"/>
  <c r="BE21" i="14"/>
  <c r="BD21" i="14"/>
  <c r="BC21" i="14"/>
  <c r="BB21" i="14"/>
  <c r="BA21" i="14"/>
  <c r="AZ21" i="14"/>
  <c r="AY21" i="14"/>
  <c r="AX21" i="14"/>
  <c r="BF20" i="14"/>
  <c r="BE20" i="14"/>
  <c r="BD20" i="14"/>
  <c r="BC20" i="14"/>
  <c r="BB20" i="14"/>
  <c r="BA20" i="14"/>
  <c r="AZ20" i="14"/>
  <c r="AY20" i="14"/>
  <c r="AX20" i="14"/>
  <c r="BF19" i="14"/>
  <c r="BE19" i="14"/>
  <c r="BD19" i="14"/>
  <c r="BC19" i="14"/>
  <c r="BB19" i="14"/>
  <c r="BA19" i="14"/>
  <c r="AZ19" i="14"/>
  <c r="AY19" i="14"/>
  <c r="AX19" i="14"/>
  <c r="BF18" i="14"/>
  <c r="BE18" i="14"/>
  <c r="BD18" i="14"/>
  <c r="BC18" i="14"/>
  <c r="BB18" i="14"/>
  <c r="BA18" i="14"/>
  <c r="AZ18" i="14"/>
  <c r="AY18" i="14"/>
  <c r="AX18" i="14"/>
  <c r="BF17" i="14"/>
  <c r="BE17" i="14"/>
  <c r="BD17" i="14"/>
  <c r="BC17" i="14"/>
  <c r="BB17" i="14"/>
  <c r="BA17" i="14"/>
  <c r="AZ17" i="14"/>
  <c r="AY17" i="14"/>
  <c r="AX17" i="14"/>
  <c r="BF16" i="14"/>
  <c r="BE16" i="14"/>
  <c r="BD16" i="14"/>
  <c r="BC16" i="14"/>
  <c r="BB16" i="14"/>
  <c r="BA16" i="14"/>
  <c r="AZ16" i="14"/>
  <c r="AY16" i="14"/>
  <c r="AX16" i="14"/>
  <c r="BF15" i="14"/>
  <c r="BE15" i="14"/>
  <c r="BD15" i="14"/>
  <c r="BC15" i="14"/>
  <c r="BB15" i="14"/>
  <c r="BA15" i="14"/>
  <c r="AZ15" i="14"/>
  <c r="AY15" i="14"/>
  <c r="AX15" i="14"/>
  <c r="BF14" i="14"/>
  <c r="BE14" i="14"/>
  <c r="BD14" i="14"/>
  <c r="BC14" i="14"/>
  <c r="BB14" i="14"/>
  <c r="BA14" i="14"/>
  <c r="AZ14" i="14"/>
  <c r="AY14" i="14"/>
  <c r="AX14" i="14"/>
  <c r="BF13" i="14"/>
  <c r="BE13" i="14"/>
  <c r="BD13" i="14"/>
  <c r="BC13" i="14"/>
  <c r="BB13" i="14"/>
  <c r="BA13" i="14"/>
  <c r="AZ13" i="14"/>
  <c r="AY13" i="14"/>
  <c r="AX13" i="14"/>
  <c r="BF12" i="14"/>
  <c r="BE12" i="14"/>
  <c r="BD12" i="14"/>
  <c r="BC12" i="14"/>
  <c r="BB12" i="14"/>
  <c r="BA12" i="14"/>
  <c r="AZ12" i="14"/>
  <c r="AY12" i="14"/>
  <c r="AX12" i="14"/>
  <c r="BF11" i="14"/>
  <c r="BE11" i="14"/>
  <c r="BD11" i="14"/>
  <c r="BC11" i="14"/>
  <c r="BB11" i="14"/>
  <c r="BA11" i="14"/>
  <c r="AZ11" i="14"/>
  <c r="AY11" i="14"/>
  <c r="AX11" i="14"/>
  <c r="BF10" i="14"/>
  <c r="BE10" i="14"/>
  <c r="BD10" i="14"/>
  <c r="BC10" i="14"/>
  <c r="BB10" i="14"/>
  <c r="BA10" i="14"/>
  <c r="AZ10" i="14"/>
  <c r="AY10" i="14"/>
  <c r="AX10" i="14"/>
  <c r="BF9" i="14"/>
  <c r="BE9" i="14"/>
  <c r="BD9" i="14"/>
  <c r="BC9" i="14"/>
  <c r="BB9" i="14"/>
  <c r="BA9" i="14"/>
  <c r="AZ9" i="14"/>
  <c r="AY9" i="14"/>
  <c r="AX9" i="14"/>
  <c r="BF8" i="14"/>
  <c r="BE8" i="14"/>
  <c r="BD8" i="14"/>
  <c r="BC8" i="14"/>
  <c r="BB8" i="14"/>
  <c r="BA8" i="14"/>
  <c r="AZ8" i="14"/>
  <c r="AY8" i="14"/>
  <c r="AX8" i="14"/>
  <c r="BF7" i="14"/>
  <c r="BE7" i="14"/>
  <c r="BD7" i="14"/>
  <c r="BC7" i="14"/>
  <c r="BB7" i="14"/>
  <c r="BA7" i="14"/>
  <c r="AZ7" i="14"/>
  <c r="AY7" i="14"/>
  <c r="AX7" i="14"/>
  <c r="BF6" i="14"/>
  <c r="BE6" i="14"/>
  <c r="BD6" i="14"/>
  <c r="BC6" i="14"/>
  <c r="BB6" i="14"/>
  <c r="BA6" i="14"/>
  <c r="AZ6" i="14"/>
  <c r="AY6" i="14"/>
  <c r="AX6" i="14"/>
  <c r="BF5" i="14"/>
  <c r="BE5" i="14"/>
  <c r="BD5" i="14"/>
  <c r="BC5" i="14"/>
  <c r="BB5" i="14"/>
  <c r="BA5" i="14"/>
  <c r="AZ5" i="14"/>
  <c r="AY5" i="14"/>
  <c r="AX5" i="14"/>
  <c r="BF4" i="14"/>
  <c r="BE4" i="14"/>
  <c r="BD4" i="14"/>
  <c r="BC4" i="14"/>
  <c r="BB4" i="14"/>
  <c r="BA4" i="14"/>
  <c r="AZ4" i="14"/>
  <c r="AY4" i="14"/>
  <c r="AX4" i="14"/>
  <c r="E29" i="14"/>
  <c r="H29" i="14"/>
  <c r="I29" i="14"/>
  <c r="J29" i="14"/>
  <c r="AR29" i="14"/>
  <c r="E30" i="14"/>
  <c r="H30" i="14"/>
  <c r="I30" i="14"/>
  <c r="J30" i="14"/>
  <c r="AR30" i="14"/>
  <c r="E31" i="14"/>
  <c r="H31" i="14"/>
  <c r="I31" i="14"/>
  <c r="J31" i="14"/>
  <c r="AR31" i="14"/>
  <c r="E32" i="14"/>
  <c r="H32" i="14"/>
  <c r="I32" i="14"/>
  <c r="J32" i="14"/>
  <c r="AR32" i="14"/>
  <c r="O31" i="13"/>
  <c r="AO31" i="13" s="1"/>
  <c r="O30" i="13"/>
  <c r="AO30" i="13" s="1"/>
  <c r="O27" i="13"/>
  <c r="AO27" i="13" s="1"/>
  <c r="K27" i="13"/>
  <c r="AO24" i="13"/>
  <c r="J24" i="13"/>
  <c r="I24" i="13"/>
  <c r="H24" i="13"/>
  <c r="L24" i="13" s="1"/>
  <c r="F24" i="13"/>
  <c r="AP24" i="13" s="1"/>
  <c r="E24" i="13"/>
  <c r="G24" i="13" s="1"/>
  <c r="AO23" i="13"/>
  <c r="J23" i="13"/>
  <c r="I23" i="13"/>
  <c r="H23" i="13"/>
  <c r="L23" i="13" s="1"/>
  <c r="M23" i="13" s="1"/>
  <c r="F23" i="13"/>
  <c r="G23" i="13" s="1"/>
  <c r="E23" i="13"/>
  <c r="AO22" i="13"/>
  <c r="J22" i="13"/>
  <c r="I22" i="13"/>
  <c r="H22" i="13"/>
  <c r="L22" i="13" s="1"/>
  <c r="F22" i="13"/>
  <c r="AP22" i="13" s="1"/>
  <c r="E22" i="13"/>
  <c r="G22" i="13" s="1"/>
  <c r="AO21" i="13"/>
  <c r="J21" i="13"/>
  <c r="I21" i="13"/>
  <c r="H21" i="13"/>
  <c r="L21" i="13" s="1"/>
  <c r="M21" i="13" s="1"/>
  <c r="F21" i="13"/>
  <c r="G21" i="13" s="1"/>
  <c r="E21" i="13"/>
  <c r="AO20" i="13"/>
  <c r="J20" i="13"/>
  <c r="M20" i="13" s="1"/>
  <c r="I20" i="13"/>
  <c r="H20" i="13"/>
  <c r="L20" i="13" s="1"/>
  <c r="F20" i="13"/>
  <c r="AP20" i="13" s="1"/>
  <c r="E20" i="13"/>
  <c r="G20" i="13" s="1"/>
  <c r="AO19" i="13"/>
  <c r="J19" i="13"/>
  <c r="I19" i="13"/>
  <c r="H19" i="13"/>
  <c r="F19" i="13"/>
  <c r="E19" i="13"/>
  <c r="AO7" i="13"/>
  <c r="J7" i="13"/>
  <c r="I7" i="13"/>
  <c r="H7" i="13"/>
  <c r="F7" i="13"/>
  <c r="AP7" i="13" s="1"/>
  <c r="E7" i="13"/>
  <c r="AO16" i="13"/>
  <c r="J16" i="13"/>
  <c r="I16" i="13"/>
  <c r="H16" i="13"/>
  <c r="F16" i="13"/>
  <c r="E16" i="13"/>
  <c r="AO10" i="13"/>
  <c r="J10" i="13"/>
  <c r="I10" i="13"/>
  <c r="H10" i="13"/>
  <c r="F10" i="13"/>
  <c r="AP10" i="13" s="1"/>
  <c r="E10" i="13"/>
  <c r="AO15" i="13"/>
  <c r="J15" i="13"/>
  <c r="I15" i="13"/>
  <c r="H15" i="13"/>
  <c r="F15" i="13"/>
  <c r="E15" i="13"/>
  <c r="AO9" i="13"/>
  <c r="J9" i="13"/>
  <c r="I9" i="13"/>
  <c r="H9" i="13"/>
  <c r="F9" i="13"/>
  <c r="E9" i="13"/>
  <c r="AO17" i="13"/>
  <c r="J17" i="13"/>
  <c r="I17" i="13"/>
  <c r="H17" i="13"/>
  <c r="F17" i="13"/>
  <c r="AP17" i="13" s="1"/>
  <c r="E17" i="13"/>
  <c r="AO11" i="13"/>
  <c r="J11" i="13"/>
  <c r="I11" i="13"/>
  <c r="H11" i="13"/>
  <c r="F11" i="13"/>
  <c r="AP11" i="13" s="1"/>
  <c r="E11" i="13"/>
  <c r="AO12" i="13"/>
  <c r="J12" i="13"/>
  <c r="I12" i="13"/>
  <c r="H12" i="13"/>
  <c r="F12" i="13"/>
  <c r="AP12" i="13" s="1"/>
  <c r="E12" i="13"/>
  <c r="AO8" i="13"/>
  <c r="J8" i="13"/>
  <c r="I8" i="13"/>
  <c r="H8" i="13"/>
  <c r="F8" i="13"/>
  <c r="E8" i="13"/>
  <c r="AO14" i="13"/>
  <c r="J14" i="13"/>
  <c r="I14" i="13"/>
  <c r="H14" i="13"/>
  <c r="F14" i="13"/>
  <c r="E14" i="13"/>
  <c r="AO13" i="13"/>
  <c r="J13" i="13"/>
  <c r="I13" i="13"/>
  <c r="H13" i="13"/>
  <c r="F13" i="13"/>
  <c r="E13" i="13"/>
  <c r="AO6" i="13"/>
  <c r="J6" i="13"/>
  <c r="I6" i="13"/>
  <c r="H6" i="13"/>
  <c r="F6" i="13"/>
  <c r="E6" i="13"/>
  <c r="AO5" i="13"/>
  <c r="J5" i="13"/>
  <c r="I5" i="13"/>
  <c r="H5" i="13"/>
  <c r="F5" i="13"/>
  <c r="E5" i="13"/>
  <c r="AO4" i="13"/>
  <c r="J4" i="13"/>
  <c r="I4" i="13"/>
  <c r="H4" i="13"/>
  <c r="F4" i="13"/>
  <c r="E4" i="13"/>
  <c r="R50" i="14"/>
  <c r="AR50" i="14" s="1"/>
  <c r="R49" i="14"/>
  <c r="AR49" i="14" s="1"/>
  <c r="R46" i="14"/>
  <c r="R48" i="14" s="1"/>
  <c r="AR48" i="14" s="1"/>
  <c r="K46" i="14"/>
  <c r="AR36" i="14"/>
  <c r="J36" i="14"/>
  <c r="I36" i="14"/>
  <c r="H36" i="14"/>
  <c r="AS36" i="14"/>
  <c r="E36" i="14"/>
  <c r="AR8" i="14"/>
  <c r="J8" i="14"/>
  <c r="I8" i="14"/>
  <c r="H8" i="14"/>
  <c r="E8" i="14"/>
  <c r="AR41" i="14"/>
  <c r="J41" i="14"/>
  <c r="I41" i="14"/>
  <c r="H41" i="14"/>
  <c r="AS41" i="14"/>
  <c r="E41" i="14"/>
  <c r="AR26" i="14"/>
  <c r="J26" i="14"/>
  <c r="I26" i="14"/>
  <c r="H26" i="14"/>
  <c r="AS26" i="14"/>
  <c r="AR20" i="14"/>
  <c r="J20" i="14"/>
  <c r="I20" i="14"/>
  <c r="H20" i="14"/>
  <c r="E20" i="14"/>
  <c r="AR28" i="14"/>
  <c r="J28" i="14"/>
  <c r="I28" i="14"/>
  <c r="H28" i="14"/>
  <c r="AS28" i="14"/>
  <c r="E28" i="14"/>
  <c r="AR27" i="14"/>
  <c r="J27" i="14"/>
  <c r="I27" i="14"/>
  <c r="H27" i="14"/>
  <c r="AS27" i="14"/>
  <c r="E27" i="14"/>
  <c r="AR42" i="14"/>
  <c r="J42" i="14"/>
  <c r="I42" i="14"/>
  <c r="H42" i="14"/>
  <c r="AS42" i="14"/>
  <c r="E42" i="14"/>
  <c r="AR23" i="14"/>
  <c r="J23" i="14"/>
  <c r="I23" i="14"/>
  <c r="H23" i="14"/>
  <c r="E23" i="14"/>
  <c r="AR39" i="14"/>
  <c r="J39" i="14"/>
  <c r="I39" i="14"/>
  <c r="H39" i="14"/>
  <c r="AS39" i="14"/>
  <c r="E39" i="14"/>
  <c r="AR40" i="14"/>
  <c r="J40" i="14"/>
  <c r="I40" i="14"/>
  <c r="H40" i="14"/>
  <c r="AS40" i="14"/>
  <c r="E40" i="14"/>
  <c r="AR12" i="14"/>
  <c r="J12" i="14"/>
  <c r="I12" i="14"/>
  <c r="H12" i="14"/>
  <c r="E12" i="14"/>
  <c r="AR22" i="14"/>
  <c r="J22" i="14"/>
  <c r="I22" i="14"/>
  <c r="H22" i="14"/>
  <c r="E22" i="14"/>
  <c r="AR14" i="14"/>
  <c r="J14" i="14"/>
  <c r="I14" i="14"/>
  <c r="H14" i="14"/>
  <c r="E14" i="14"/>
  <c r="AR38" i="14"/>
  <c r="J38" i="14"/>
  <c r="I38" i="14"/>
  <c r="H38" i="14"/>
  <c r="AS38" i="14"/>
  <c r="E38" i="14"/>
  <c r="AR19" i="14"/>
  <c r="J19" i="14"/>
  <c r="I19" i="14"/>
  <c r="H19" i="14"/>
  <c r="E19" i="14"/>
  <c r="AR13" i="14"/>
  <c r="J13" i="14"/>
  <c r="I13" i="14"/>
  <c r="H13" i="14"/>
  <c r="E13" i="14"/>
  <c r="AR34" i="14"/>
  <c r="J34" i="14"/>
  <c r="I34" i="14"/>
  <c r="H34" i="14"/>
  <c r="E34" i="14"/>
  <c r="AR6" i="14"/>
  <c r="J6" i="14"/>
  <c r="I6" i="14"/>
  <c r="H6" i="14"/>
  <c r="E6" i="14"/>
  <c r="AR7" i="14"/>
  <c r="J7" i="14"/>
  <c r="I7" i="14"/>
  <c r="H7" i="14"/>
  <c r="E7" i="14"/>
  <c r="AR18" i="14"/>
  <c r="J18" i="14"/>
  <c r="I18" i="14"/>
  <c r="H18" i="14"/>
  <c r="E18" i="14"/>
  <c r="AR16" i="14"/>
  <c r="J16" i="14"/>
  <c r="I16" i="14"/>
  <c r="H16" i="14"/>
  <c r="E16" i="14"/>
  <c r="AR35" i="14"/>
  <c r="J35" i="14"/>
  <c r="I35" i="14"/>
  <c r="H35" i="14"/>
  <c r="AS35" i="14"/>
  <c r="E35" i="14"/>
  <c r="AR17" i="14"/>
  <c r="J17" i="14"/>
  <c r="I17" i="14"/>
  <c r="H17" i="14"/>
  <c r="E17" i="14"/>
  <c r="AR9" i="14"/>
  <c r="J9" i="14"/>
  <c r="I9" i="14"/>
  <c r="H9" i="14"/>
  <c r="E9" i="14"/>
  <c r="AR25" i="14"/>
  <c r="J25" i="14"/>
  <c r="I25" i="14"/>
  <c r="H25" i="14"/>
  <c r="E25" i="14"/>
  <c r="AR11" i="14"/>
  <c r="J11" i="14"/>
  <c r="I11" i="14"/>
  <c r="H11" i="14"/>
  <c r="E11" i="14"/>
  <c r="AR10" i="14"/>
  <c r="J10" i="14"/>
  <c r="I10" i="14"/>
  <c r="H10" i="14"/>
  <c r="E10" i="14"/>
  <c r="AR5" i="14"/>
  <c r="J5" i="14"/>
  <c r="I5" i="14"/>
  <c r="H5" i="14"/>
  <c r="E5" i="14"/>
  <c r="AR4" i="14"/>
  <c r="J4" i="14"/>
  <c r="I4" i="14"/>
  <c r="H4" i="14"/>
  <c r="E4" i="14"/>
  <c r="AS5" i="14" l="1"/>
  <c r="AS20" i="14"/>
  <c r="AP9" i="13"/>
  <c r="AS11" i="14"/>
  <c r="AS6" i="14"/>
  <c r="AS23" i="14"/>
  <c r="AS8" i="14"/>
  <c r="BJ43" i="14"/>
  <c r="BH43" i="14"/>
  <c r="AS13" i="14"/>
  <c r="AS22" i="14"/>
  <c r="BH36" i="14"/>
  <c r="BJ36" i="14"/>
  <c r="AS31" i="14"/>
  <c r="BJ30" i="14"/>
  <c r="AU30" i="14" s="1"/>
  <c r="AS18" i="14"/>
  <c r="BD10" i="13"/>
  <c r="BH10" i="13" s="1"/>
  <c r="BH23" i="14"/>
  <c r="BJ27" i="14"/>
  <c r="AU27" i="14" s="1"/>
  <c r="BJ31" i="14"/>
  <c r="AU31" i="14" s="1"/>
  <c r="BJ35" i="14"/>
  <c r="BH20" i="14"/>
  <c r="BJ23" i="14"/>
  <c r="BJ28" i="14"/>
  <c r="AU28" i="14" s="1"/>
  <c r="BJ32" i="14"/>
  <c r="AU32" i="14" s="1"/>
  <c r="AU24" i="14"/>
  <c r="BJ29" i="14"/>
  <c r="AU29" i="14" s="1"/>
  <c r="AU37" i="14"/>
  <c r="BJ12" i="14"/>
  <c r="BJ25" i="14"/>
  <c r="BH11" i="14"/>
  <c r="BJ8" i="14"/>
  <c r="BH5" i="14"/>
  <c r="BJ7" i="14"/>
  <c r="BJ22" i="14"/>
  <c r="BJ26" i="14"/>
  <c r="BJ15" i="14"/>
  <c r="AU15" i="14" s="1"/>
  <c r="BJ18" i="14"/>
  <c r="BJ19" i="14"/>
  <c r="BD11" i="13"/>
  <c r="BH11" i="13" s="1"/>
  <c r="BD14" i="13"/>
  <c r="BH14" i="13" s="1"/>
  <c r="BD16" i="13"/>
  <c r="BH16" i="13" s="1"/>
  <c r="G6" i="13"/>
  <c r="L8" i="13"/>
  <c r="L11" i="13"/>
  <c r="L9" i="13"/>
  <c r="L10" i="13"/>
  <c r="L7" i="13"/>
  <c r="BD12" i="13"/>
  <c r="BH12" i="13" s="1"/>
  <c r="BD18" i="13"/>
  <c r="BD6" i="13"/>
  <c r="BH6" i="13" s="1"/>
  <c r="BD19" i="13"/>
  <c r="BH19" i="13" s="1"/>
  <c r="L13" i="13"/>
  <c r="G16" i="13"/>
  <c r="G19" i="13"/>
  <c r="BD7" i="13"/>
  <c r="BH7" i="13" s="1"/>
  <c r="BD15" i="13"/>
  <c r="L6" i="13"/>
  <c r="L14" i="13"/>
  <c r="G9" i="13"/>
  <c r="M9" i="13"/>
  <c r="L16" i="13"/>
  <c r="G7" i="13"/>
  <c r="L19" i="13"/>
  <c r="O29" i="13"/>
  <c r="AO29" i="13" s="1"/>
  <c r="BD4" i="13"/>
  <c r="BD8" i="13"/>
  <c r="BD5" i="13"/>
  <c r="AQ5" i="13" s="1"/>
  <c r="BD9" i="13"/>
  <c r="BH9" i="13" s="1"/>
  <c r="BD13" i="13"/>
  <c r="AP6" i="13"/>
  <c r="AP4" i="13"/>
  <c r="G13" i="13"/>
  <c r="G8" i="13"/>
  <c r="G15" i="13"/>
  <c r="L15" i="13"/>
  <c r="L12" i="13"/>
  <c r="G12" i="13"/>
  <c r="AP14" i="13"/>
  <c r="G14" i="13"/>
  <c r="G11" i="13"/>
  <c r="J27" i="13"/>
  <c r="L17" i="13"/>
  <c r="G17" i="13"/>
  <c r="H27" i="13"/>
  <c r="I27" i="13"/>
  <c r="G10" i="13"/>
  <c r="G5" i="13"/>
  <c r="E27" i="13"/>
  <c r="F27" i="13"/>
  <c r="L5" i="13"/>
  <c r="BH32" i="14"/>
  <c r="AT32" i="14" s="1"/>
  <c r="BH28" i="14"/>
  <c r="AT28" i="14" s="1"/>
  <c r="BH4" i="14"/>
  <c r="AT4" i="14" s="1"/>
  <c r="BH8" i="14"/>
  <c r="BH12" i="14"/>
  <c r="BH16" i="14"/>
  <c r="BJ20" i="14"/>
  <c r="BH24" i="14"/>
  <c r="AT37" i="14"/>
  <c r="BH31" i="14"/>
  <c r="AT31" i="14" s="1"/>
  <c r="BH27" i="14"/>
  <c r="AT27" i="14" s="1"/>
  <c r="BH19" i="14"/>
  <c r="BJ5" i="14"/>
  <c r="BH9" i="14"/>
  <c r="BJ13" i="14"/>
  <c r="BJ17" i="14"/>
  <c r="BJ21" i="14"/>
  <c r="BH25" i="14"/>
  <c r="BJ33" i="14"/>
  <c r="AU38" i="14" s="1"/>
  <c r="BH30" i="14"/>
  <c r="AT30" i="14" s="1"/>
  <c r="BH26" i="14"/>
  <c r="BH18" i="14"/>
  <c r="BJ6" i="14"/>
  <c r="BJ10" i="14"/>
  <c r="BJ14" i="14"/>
  <c r="BH22" i="14"/>
  <c r="BH34" i="14"/>
  <c r="BH35" i="14"/>
  <c r="BH29" i="14"/>
  <c r="AT29" i="14" s="1"/>
  <c r="BJ11" i="14"/>
  <c r="AU43" i="14"/>
  <c r="BH21" i="14"/>
  <c r="BJ24" i="14"/>
  <c r="BJ16" i="14"/>
  <c r="BH17" i="14"/>
  <c r="BH33" i="14"/>
  <c r="AT34" i="14" s="1"/>
  <c r="BJ34" i="14"/>
  <c r="BH14" i="14"/>
  <c r="BH10" i="14"/>
  <c r="BH13" i="14"/>
  <c r="BH15" i="14"/>
  <c r="AT15" i="14" s="1"/>
  <c r="AS9" i="14"/>
  <c r="BJ9" i="14"/>
  <c r="BH7" i="14"/>
  <c r="BH6" i="14"/>
  <c r="BJ4" i="14"/>
  <c r="AU4" i="14" s="1"/>
  <c r="G34" i="14"/>
  <c r="G14" i="14"/>
  <c r="G12" i="14"/>
  <c r="G11" i="14"/>
  <c r="G9" i="14"/>
  <c r="G35" i="14"/>
  <c r="G6" i="14"/>
  <c r="G13" i="14"/>
  <c r="G38" i="14"/>
  <c r="G22" i="14"/>
  <c r="G40" i="14"/>
  <c r="G23" i="14"/>
  <c r="G20" i="14"/>
  <c r="G41" i="14"/>
  <c r="L36" i="14"/>
  <c r="L32" i="14"/>
  <c r="G4" i="14"/>
  <c r="G25" i="14"/>
  <c r="G16" i="14"/>
  <c r="G7" i="14"/>
  <c r="G19" i="14"/>
  <c r="AS32" i="14"/>
  <c r="G10" i="14"/>
  <c r="G17" i="14"/>
  <c r="L4" i="14"/>
  <c r="G5" i="14"/>
  <c r="L10" i="14"/>
  <c r="L25" i="14"/>
  <c r="L17" i="14"/>
  <c r="L16" i="14"/>
  <c r="G18" i="14"/>
  <c r="L7" i="14"/>
  <c r="L34" i="14"/>
  <c r="L19" i="14"/>
  <c r="L14" i="14"/>
  <c r="L12" i="14"/>
  <c r="L39" i="14"/>
  <c r="L42" i="14"/>
  <c r="L28" i="14"/>
  <c r="L26" i="14"/>
  <c r="L8" i="14"/>
  <c r="E46" i="14"/>
  <c r="AS29" i="14"/>
  <c r="L29" i="14"/>
  <c r="L5" i="14"/>
  <c r="L11" i="14"/>
  <c r="L9" i="14"/>
  <c r="L35" i="14"/>
  <c r="M35" i="14" s="1"/>
  <c r="L18" i="14"/>
  <c r="L6" i="14"/>
  <c r="L13" i="14"/>
  <c r="M13" i="14" s="1"/>
  <c r="L38" i="14"/>
  <c r="L22" i="14"/>
  <c r="M22" i="14" s="1"/>
  <c r="L40" i="14"/>
  <c r="G39" i="14"/>
  <c r="L23" i="14"/>
  <c r="G42" i="14"/>
  <c r="L27" i="14"/>
  <c r="L20" i="14"/>
  <c r="L41" i="14"/>
  <c r="G8" i="14"/>
  <c r="G36" i="14"/>
  <c r="L31" i="14"/>
  <c r="AS30" i="14"/>
  <c r="L30" i="14"/>
  <c r="M30" i="14" s="1"/>
  <c r="H46" i="14"/>
  <c r="I46" i="14"/>
  <c r="M22" i="13"/>
  <c r="M24" i="13"/>
  <c r="AP5" i="13"/>
  <c r="AP15" i="13"/>
  <c r="AP19" i="13"/>
  <c r="AP21" i="13"/>
  <c r="AP23" i="13"/>
  <c r="AP16" i="13"/>
  <c r="G4" i="13"/>
  <c r="L4" i="13"/>
  <c r="AP13" i="13"/>
  <c r="AP8" i="13"/>
  <c r="F46" i="14"/>
  <c r="J46" i="14"/>
  <c r="AR46" i="14"/>
  <c r="AS4" i="14"/>
  <c r="AS25" i="14"/>
  <c r="AS16" i="14"/>
  <c r="AS34" i="14"/>
  <c r="AS19" i="14"/>
  <c r="AS14" i="14"/>
  <c r="AS12" i="14"/>
  <c r="AS10" i="14"/>
  <c r="AS17" i="14"/>
  <c r="AS7" i="14"/>
  <c r="AQ6" i="13" l="1"/>
  <c r="AU33" i="14"/>
  <c r="BH18" i="13"/>
  <c r="AR18" i="13" s="1"/>
  <c r="AQ18" i="13"/>
  <c r="AQ10" i="13"/>
  <c r="M13" i="13"/>
  <c r="AQ16" i="13"/>
  <c r="M14" i="13"/>
  <c r="AT40" i="14"/>
  <c r="AT33" i="14"/>
  <c r="AT23" i="14"/>
  <c r="AT13" i="14"/>
  <c r="AT20" i="14"/>
  <c r="AT35" i="14"/>
  <c r="AU5" i="14"/>
  <c r="AT5" i="14"/>
  <c r="AU21" i="14"/>
  <c r="AT42" i="14"/>
  <c r="AT24" i="14"/>
  <c r="AT21" i="14"/>
  <c r="AT14" i="14"/>
  <c r="AQ13" i="13"/>
  <c r="AU14" i="14"/>
  <c r="AT9" i="14"/>
  <c r="AT25" i="14"/>
  <c r="AT7" i="14"/>
  <c r="M16" i="14"/>
  <c r="AT26" i="14"/>
  <c r="AT6" i="14"/>
  <c r="AU6" i="14"/>
  <c r="AQ9" i="13"/>
  <c r="AQ12" i="13"/>
  <c r="M7" i="13"/>
  <c r="AQ11" i="13"/>
  <c r="M10" i="13"/>
  <c r="M11" i="13"/>
  <c r="AQ8" i="13"/>
  <c r="AT19" i="14"/>
  <c r="AT36" i="14"/>
  <c r="AT41" i="14"/>
  <c r="AT43" i="14"/>
  <c r="AT18" i="14"/>
  <c r="AT12" i="14"/>
  <c r="AT39" i="14"/>
  <c r="AU36" i="14"/>
  <c r="AU18" i="14"/>
  <c r="AU35" i="14"/>
  <c r="AU42" i="14"/>
  <c r="AU16" i="14"/>
  <c r="BH8" i="13"/>
  <c r="AR8" i="13" s="1"/>
  <c r="BH15" i="13"/>
  <c r="AR10" i="13" s="1"/>
  <c r="AQ4" i="13"/>
  <c r="AT16" i="14"/>
  <c r="AT22" i="14"/>
  <c r="AU10" i="14"/>
  <c r="AT17" i="14"/>
  <c r="AT8" i="14"/>
  <c r="AT38" i="14"/>
  <c r="AU9" i="14"/>
  <c r="AU26" i="14"/>
  <c r="AU34" i="14"/>
  <c r="AU41" i="14"/>
  <c r="AU19" i="14"/>
  <c r="AU11" i="14"/>
  <c r="AU23" i="14"/>
  <c r="AU22" i="14"/>
  <c r="AQ15" i="13"/>
  <c r="M8" i="13"/>
  <c r="AQ14" i="13"/>
  <c r="AQ19" i="13"/>
  <c r="AR17" i="13"/>
  <c r="M16" i="13"/>
  <c r="AR6" i="13"/>
  <c r="AR19" i="13"/>
  <c r="AQ17" i="13"/>
  <c r="BH13" i="13"/>
  <c r="AR9" i="13" s="1"/>
  <c r="M6" i="13"/>
  <c r="BH5" i="13"/>
  <c r="AQ7" i="13"/>
  <c r="M19" i="13"/>
  <c r="AR11" i="13"/>
  <c r="BH4" i="13"/>
  <c r="M15" i="13"/>
  <c r="M12" i="13"/>
  <c r="M17" i="13"/>
  <c r="G27" i="13"/>
  <c r="M5" i="13"/>
  <c r="M32" i="14"/>
  <c r="AT10" i="14"/>
  <c r="AU7" i="14"/>
  <c r="AU13" i="14"/>
  <c r="AU12" i="14"/>
  <c r="M8" i="14"/>
  <c r="AU39" i="14"/>
  <c r="AU17" i="14"/>
  <c r="AU20" i="14"/>
  <c r="AU40" i="14"/>
  <c r="AT11" i="14"/>
  <c r="AU8" i="14"/>
  <c r="AU25" i="14"/>
  <c r="M36" i="14"/>
  <c r="M34" i="14"/>
  <c r="M7" i="14"/>
  <c r="M17" i="14"/>
  <c r="M19" i="14"/>
  <c r="M10" i="14"/>
  <c r="M38" i="14"/>
  <c r="M4" i="14"/>
  <c r="M25" i="14"/>
  <c r="M9" i="14"/>
  <c r="M29" i="14"/>
  <c r="M41" i="14"/>
  <c r="M20" i="14"/>
  <c r="M27" i="14"/>
  <c r="M23" i="14"/>
  <c r="M40" i="14"/>
  <c r="L46" i="14"/>
  <c r="M46" i="14" s="1"/>
  <c r="G46" i="14"/>
  <c r="M6" i="14"/>
  <c r="M11" i="14"/>
  <c r="M14" i="14"/>
  <c r="M31" i="14"/>
  <c r="M18" i="14"/>
  <c r="M5" i="14"/>
  <c r="M26" i="14"/>
  <c r="M28" i="14"/>
  <c r="M42" i="14"/>
  <c r="M39" i="14"/>
  <c r="M12" i="14"/>
  <c r="L27" i="13"/>
  <c r="M4" i="13"/>
  <c r="AR13" i="13" l="1"/>
  <c r="AR12" i="13"/>
  <c r="AR15" i="13"/>
  <c r="AR4" i="13"/>
  <c r="AR16" i="13"/>
  <c r="AR5" i="13"/>
  <c r="AR7" i="13"/>
  <c r="AR14" i="13"/>
  <c r="M27" i="13"/>
</calcChain>
</file>

<file path=xl/sharedStrings.xml><?xml version="1.0" encoding="utf-8"?>
<sst xmlns="http://schemas.openxmlformats.org/spreadsheetml/2006/main" count="808" uniqueCount="151">
  <si>
    <t>Player</t>
  </si>
  <si>
    <t>P</t>
  </si>
  <si>
    <t>W</t>
  </si>
  <si>
    <t>L</t>
  </si>
  <si>
    <t>F</t>
  </si>
  <si>
    <t>A</t>
  </si>
  <si>
    <t>Tons</t>
  </si>
  <si>
    <t>180's</t>
  </si>
  <si>
    <t>Tons Per Leg</t>
  </si>
  <si>
    <t>Linda Bellingham</t>
  </si>
  <si>
    <t>Julie Frampton</t>
  </si>
  <si>
    <t>Sally Old</t>
  </si>
  <si>
    <t>Donna Mabbatt</t>
  </si>
  <si>
    <t>Sarah Chick</t>
  </si>
  <si>
    <t>Julie Boggust</t>
  </si>
  <si>
    <t>Suzy Trickett</t>
  </si>
  <si>
    <t>Trina Perry</t>
  </si>
  <si>
    <t>B 2-3</t>
  </si>
  <si>
    <t>B 3-2</t>
  </si>
  <si>
    <t>B 3-0</t>
  </si>
  <si>
    <t>A 3-0</t>
  </si>
  <si>
    <t>B 1-3</t>
  </si>
  <si>
    <t>Matt Woodhouse</t>
  </si>
  <si>
    <t>John Clark</t>
  </si>
  <si>
    <t>Lee Turle</t>
  </si>
  <si>
    <t>John Bothamley</t>
  </si>
  <si>
    <t>B 3-1</t>
  </si>
  <si>
    <t>Mark Porter</t>
  </si>
  <si>
    <t>Rob Martin</t>
  </si>
  <si>
    <t>Dale Masterman</t>
  </si>
  <si>
    <t>A 4-3</t>
  </si>
  <si>
    <t>Scott Mitchell</t>
  </si>
  <si>
    <t>A 4-1</t>
  </si>
  <si>
    <t>Kevin Smith</t>
  </si>
  <si>
    <t>A 4-2</t>
  </si>
  <si>
    <t>Richie Gomm</t>
  </si>
  <si>
    <t>A 4-0</t>
  </si>
  <si>
    <t>Robby Morris</t>
  </si>
  <si>
    <t>A 1-4</t>
  </si>
  <si>
    <t>Steve Penney</t>
  </si>
  <si>
    <t>A 2-4</t>
  </si>
  <si>
    <t>Nigel Lamb</t>
  </si>
  <si>
    <t>Mark Grimes</t>
  </si>
  <si>
    <t>Thomas Chant</t>
  </si>
  <si>
    <t>A 3-4</t>
  </si>
  <si>
    <t>Matt Read</t>
  </si>
  <si>
    <t>Totals</t>
  </si>
  <si>
    <t>B 0-3</t>
  </si>
  <si>
    <t>A 3-1</t>
  </si>
  <si>
    <t>A 2-3</t>
  </si>
  <si>
    <t>A 0-3</t>
  </si>
  <si>
    <t>Peri Yarrow</t>
  </si>
  <si>
    <t>Alan Ayres</t>
  </si>
  <si>
    <t>Ryan Gowans</t>
  </si>
  <si>
    <t>Terry Gowans</t>
  </si>
  <si>
    <t>Sean McMurray</t>
  </si>
  <si>
    <t>Legs</t>
  </si>
  <si>
    <t>Avg</t>
  </si>
  <si>
    <t>Actual Avg</t>
  </si>
  <si>
    <t>Bonus Avg</t>
  </si>
  <si>
    <t>Team Avg</t>
  </si>
  <si>
    <t>Lee Edwardson</t>
  </si>
  <si>
    <t>Wendy Lamb</t>
  </si>
  <si>
    <t>A 0-0</t>
  </si>
  <si>
    <t>A Avg</t>
  </si>
  <si>
    <t>B Avg</t>
  </si>
  <si>
    <t>Matt Yarrow</t>
  </si>
  <si>
    <t>Score</t>
  </si>
  <si>
    <t>Daniel Perry</t>
  </si>
  <si>
    <t>Katie Mitchell</t>
  </si>
  <si>
    <t>Bryan Pearson</t>
  </si>
  <si>
    <t>Abi Northover</t>
  </si>
  <si>
    <t>Gwent (H)</t>
  </si>
  <si>
    <t>County Durham (A)</t>
  </si>
  <si>
    <t>Dan Walker</t>
  </si>
  <si>
    <t>Cathryn Campbell</t>
  </si>
  <si>
    <t>A 1-3</t>
  </si>
  <si>
    <t>A 3-2</t>
  </si>
  <si>
    <t>A 0-4</t>
  </si>
  <si>
    <t>Oxfordshire (H)</t>
  </si>
  <si>
    <t>Cleveland (A)</t>
  </si>
  <si>
    <t>Gwent (A)</t>
  </si>
  <si>
    <t>Richard Hutley</t>
  </si>
  <si>
    <t>James Lane</t>
  </si>
  <si>
    <t>Graham Inniss</t>
  </si>
  <si>
    <t>Tim Poole</t>
  </si>
  <si>
    <t>Mike Bowden</t>
  </si>
  <si>
    <t>Cornwall (H)</t>
  </si>
  <si>
    <t>London (A)</t>
  </si>
  <si>
    <t>West Midlands (H)</t>
  </si>
  <si>
    <t>Hampshire (A)</t>
  </si>
  <si>
    <t>Kent (H)</t>
  </si>
  <si>
    <t>Mark Sheen</t>
  </si>
  <si>
    <t>Colin Littlecott</t>
  </si>
  <si>
    <t>Tommy Morris</t>
  </si>
  <si>
    <t>Terry Prowse</t>
  </si>
  <si>
    <t>County Durham (H)</t>
  </si>
  <si>
    <t>Carol Llewellyn</t>
  </si>
  <si>
    <t>Sam Kirton</t>
  </si>
  <si>
    <t>Form</t>
  </si>
  <si>
    <t>Last 5</t>
  </si>
  <si>
    <t>O</t>
  </si>
  <si>
    <t>Results</t>
  </si>
  <si>
    <t>POOO</t>
  </si>
  <si>
    <t>2015-16 Form</t>
  </si>
  <si>
    <t>2 Yr Form</t>
  </si>
  <si>
    <t>This Season</t>
  </si>
  <si>
    <t>Averages</t>
  </si>
  <si>
    <t>PPPPPOPPP</t>
  </si>
  <si>
    <t>PPPPOPPOO</t>
  </si>
  <si>
    <t>PPPPOPPP</t>
  </si>
  <si>
    <t>OOPPOOOPP</t>
  </si>
  <si>
    <t>OPPPPPPPP</t>
  </si>
  <si>
    <t>PPPPPOPOO</t>
  </si>
  <si>
    <t>POOPPOOOP</t>
  </si>
  <si>
    <t>PPOPPPOPP</t>
  </si>
  <si>
    <t>PPOO</t>
  </si>
  <si>
    <t>PPPOPOPOO</t>
  </si>
  <si>
    <t>PPPPPOOOO</t>
  </si>
  <si>
    <t>OOO</t>
  </si>
  <si>
    <t>1(2)</t>
  </si>
  <si>
    <t>PPPPPOO</t>
  </si>
  <si>
    <t>PPPPPPPOP</t>
  </si>
  <si>
    <t>OPOOPPOPO</t>
  </si>
  <si>
    <t>OOPOPPPPP</t>
  </si>
  <si>
    <t>OOPOPPOP</t>
  </si>
  <si>
    <t>OPOOOPOPP</t>
  </si>
  <si>
    <t>POPOPPOPP</t>
  </si>
  <si>
    <t>OPPOOPOOP</t>
  </si>
  <si>
    <t>PPOPOPPOP</t>
  </si>
  <si>
    <t>PPOOOPOOP</t>
  </si>
  <si>
    <t>PPPPOPOOP</t>
  </si>
  <si>
    <t>OOOOPOOOOP</t>
  </si>
  <si>
    <t>OPOOOO</t>
  </si>
  <si>
    <t>OOOOPOOP</t>
  </si>
  <si>
    <t>OOOOPPPPP</t>
  </si>
  <si>
    <t>OOPOPOOPO</t>
  </si>
  <si>
    <t>POPOOPOPO</t>
  </si>
  <si>
    <t>OOOOPOPPO</t>
  </si>
  <si>
    <t>OOPOOPOOP</t>
  </si>
  <si>
    <t>OOOOPOPO</t>
  </si>
  <si>
    <t>OOOOOOO</t>
  </si>
  <si>
    <t>A 0-1</t>
  </si>
  <si>
    <t>B 0-4</t>
  </si>
  <si>
    <t>Carl Beattie</t>
  </si>
  <si>
    <t>Phil Weeks</t>
  </si>
  <si>
    <t>Scott Hudson</t>
  </si>
  <si>
    <t>Richard Wright</t>
  </si>
  <si>
    <t>Declan Harris</t>
  </si>
  <si>
    <t>Kelly Stroud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</si>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</sst>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double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140">
    <xf numFmtId="0" fontId="0" fillId="0" borderId="0" xfId="0"/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0" xfId="0" applyFont="1"/>
    <xf numFmtId="0" fontId="0" fillId="0" borderId="0" xfId="0" applyNumberFormat="1" applyFill="1" applyBorder="1" applyAlignment="1">
      <alignment horizontal="center"/>
    </xf>
    <xf numFmtId="0" fontId="0" fillId="0" borderId="35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left"/>
    </xf>
    <xf numFmtId="0" fontId="0" fillId="0" borderId="25" xfId="0" applyNumberFormat="1" applyFill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2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38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50"/>
  <sheetViews>
    <sheetView showGridLines="0" showRowColHeaders="0" tabSelected="1" zoomScaleNormal="100" workbookViewId="0">
      <pane xSplit="16" ySplit="3" topLeftCell="AO4" activePane="bottomRight" state="frozen"/>
      <selection pane="topRight" activeCell="Q1" sqref="Q1"/>
      <selection pane="bottomLeft" activeCell="A4" sqref="A4"/>
      <selection pane="bottomRight" activeCell="AO3" sqref="AO3"/>
    </sheetView>
  </sheetViews>
  <sheetFormatPr defaultColWidth="0" defaultRowHeight="15" x14ac:dyDescent="0.25"/>
  <cols>
    <col min="1" max="1" width="1.85546875" customWidth="1"/>
    <col min="2" max="2" width="6.7109375" customWidth="1"/>
    <col min="3" max="3" width="1.5703125" customWidth="1"/>
    <col min="4" max="4" width="18.85546875" style="5" customWidth="1"/>
    <col min="5" max="7" width="7.7109375" style="5" customWidth="1"/>
    <col min="8" max="8" width="8.7109375" style="5" customWidth="1"/>
    <col min="9" max="12" width="7.7109375" style="5" customWidth="1"/>
    <col min="13" max="13" width="12.7109375" style="5" customWidth="1"/>
    <col min="14" max="16" width="12.7109375" style="5" hidden="1" customWidth="1"/>
    <col min="17" max="18" width="12" style="5" customWidth="1"/>
    <col min="19" max="19" width="12" style="9" customWidth="1"/>
    <col min="20" max="21" width="12" style="5" customWidth="1"/>
    <col min="22" max="22" width="12" style="9" customWidth="1"/>
    <col min="23" max="23" width="12" style="5" customWidth="1" collapsed="1"/>
    <col min="24" max="24" width="12" style="5" customWidth="1"/>
    <col min="25" max="25" width="12" style="9" customWidth="1"/>
    <col min="26" max="27" width="12" style="5" customWidth="1"/>
    <col min="28" max="28" width="12" style="9" customWidth="1"/>
    <col min="29" max="43" width="12" style="5" customWidth="1"/>
    <col min="44" max="45" width="11.28515625" style="5" customWidth="1"/>
    <col min="46" max="46" width="15.7109375" style="5" customWidth="1"/>
    <col min="47" max="47" width="11.7109375" style="5" customWidth="1"/>
    <col min="48" max="48" width="9.140625" customWidth="1"/>
    <col min="49" max="49" width="9.140625" hidden="1"/>
    <col min="50" max="58" width="9.140625" style="5" hidden="1"/>
    <col min="59" max="59" width="9.140625" hidden="1"/>
    <col min="60" max="60" width="13.5703125" hidden="1"/>
    <col min="61" max="61" width="12.7109375" hidden="1"/>
    <col min="63" max="16384" width="9.140625" hidden="1"/>
  </cols>
  <sheetData>
    <row r="1" spans="2:62" ht="15.75" thickBot="1" x14ac:dyDescent="0.3"/>
    <row r="2" spans="2:62" ht="16.5" thickTop="1" thickBot="1" x14ac:dyDescent="0.3">
      <c r="N2" s="129" t="s">
        <v>72</v>
      </c>
      <c r="O2" s="130"/>
      <c r="P2" s="131"/>
      <c r="Q2" s="129" t="s">
        <v>72</v>
      </c>
      <c r="R2" s="130"/>
      <c r="S2" s="131"/>
      <c r="T2" s="129" t="s">
        <v>73</v>
      </c>
      <c r="U2" s="130"/>
      <c r="V2" s="131"/>
      <c r="W2" s="129" t="s">
        <v>87</v>
      </c>
      <c r="X2" s="130"/>
      <c r="Y2" s="131"/>
      <c r="Z2" s="129" t="s">
        <v>88</v>
      </c>
      <c r="AA2" s="130"/>
      <c r="AB2" s="131"/>
      <c r="AC2" s="129" t="s">
        <v>89</v>
      </c>
      <c r="AD2" s="130"/>
      <c r="AE2" s="131"/>
      <c r="AF2" s="129" t="s">
        <v>90</v>
      </c>
      <c r="AG2" s="130"/>
      <c r="AH2" s="131"/>
      <c r="AI2" s="129" t="s">
        <v>91</v>
      </c>
      <c r="AJ2" s="130"/>
      <c r="AK2" s="131"/>
      <c r="AL2" s="129" t="s">
        <v>80</v>
      </c>
      <c r="AM2" s="130"/>
      <c r="AN2" s="131"/>
      <c r="AO2" s="129" t="s">
        <v>79</v>
      </c>
      <c r="AP2" s="130"/>
      <c r="AQ2" s="131"/>
      <c r="AR2" s="129" t="s">
        <v>107</v>
      </c>
      <c r="AS2" s="131"/>
      <c r="AT2" s="129" t="s">
        <v>99</v>
      </c>
      <c r="AU2" s="131"/>
      <c r="AX2" s="5" t="s">
        <v>99</v>
      </c>
    </row>
    <row r="3" spans="2:62" ht="16.5" thickTop="1" thickBot="1" x14ac:dyDescent="0.3">
      <c r="B3" s="65" t="s">
        <v>150</v>
      </c>
      <c r="D3" s="38" t="s">
        <v>0</v>
      </c>
      <c r="E3" s="36" t="s">
        <v>1</v>
      </c>
      <c r="F3" s="36" t="s">
        <v>2</v>
      </c>
      <c r="G3" s="36" t="s">
        <v>3</v>
      </c>
      <c r="H3" s="36" t="s">
        <v>4</v>
      </c>
      <c r="I3" s="36" t="s">
        <v>5</v>
      </c>
      <c r="J3" s="36" t="s">
        <v>6</v>
      </c>
      <c r="K3" s="36" t="s">
        <v>7</v>
      </c>
      <c r="L3" s="36" t="s">
        <v>56</v>
      </c>
      <c r="M3" s="46" t="s">
        <v>8</v>
      </c>
      <c r="N3" s="38" t="s">
        <v>67</v>
      </c>
      <c r="O3" s="36" t="s">
        <v>57</v>
      </c>
      <c r="P3" s="14" t="s">
        <v>6</v>
      </c>
      <c r="Q3" s="38" t="s">
        <v>67</v>
      </c>
      <c r="R3" s="36" t="s">
        <v>57</v>
      </c>
      <c r="S3" s="14" t="s">
        <v>6</v>
      </c>
      <c r="T3" s="38" t="s">
        <v>67</v>
      </c>
      <c r="U3" s="36" t="s">
        <v>57</v>
      </c>
      <c r="V3" s="14" t="s">
        <v>6</v>
      </c>
      <c r="W3" s="38" t="s">
        <v>67</v>
      </c>
      <c r="X3" s="36" t="s">
        <v>57</v>
      </c>
      <c r="Y3" s="37" t="s">
        <v>6</v>
      </c>
      <c r="Z3" s="38" t="s">
        <v>67</v>
      </c>
      <c r="AA3" s="36" t="s">
        <v>57</v>
      </c>
      <c r="AB3" s="14" t="s">
        <v>6</v>
      </c>
      <c r="AC3" s="38" t="s">
        <v>67</v>
      </c>
      <c r="AD3" s="36" t="s">
        <v>57</v>
      </c>
      <c r="AE3" s="37" t="s">
        <v>6</v>
      </c>
      <c r="AF3" s="38" t="s">
        <v>67</v>
      </c>
      <c r="AG3" s="36" t="s">
        <v>57</v>
      </c>
      <c r="AH3" s="37" t="s">
        <v>6</v>
      </c>
      <c r="AI3" s="38" t="s">
        <v>67</v>
      </c>
      <c r="AJ3" s="36" t="s">
        <v>57</v>
      </c>
      <c r="AK3" s="37" t="s">
        <v>6</v>
      </c>
      <c r="AL3" s="38" t="s">
        <v>67</v>
      </c>
      <c r="AM3" s="36" t="s">
        <v>57</v>
      </c>
      <c r="AN3" s="37" t="s">
        <v>6</v>
      </c>
      <c r="AO3" s="55" t="s">
        <v>67</v>
      </c>
      <c r="AP3" s="36" t="s">
        <v>57</v>
      </c>
      <c r="AQ3" s="37" t="s">
        <v>6</v>
      </c>
      <c r="AR3" s="54" t="s">
        <v>58</v>
      </c>
      <c r="AS3" s="37" t="s">
        <v>59</v>
      </c>
      <c r="AT3" s="94" t="s">
        <v>106</v>
      </c>
      <c r="AU3" s="95" t="s">
        <v>100</v>
      </c>
      <c r="AW3" s="91" t="s">
        <v>120</v>
      </c>
      <c r="AX3" s="5">
        <v>1</v>
      </c>
      <c r="AY3" s="5">
        <v>2</v>
      </c>
      <c r="AZ3" s="5">
        <v>3</v>
      </c>
      <c r="BA3" s="5">
        <v>4</v>
      </c>
      <c r="BB3" s="5">
        <v>5</v>
      </c>
      <c r="BC3" s="5">
        <v>6</v>
      </c>
      <c r="BD3" s="5">
        <v>7</v>
      </c>
      <c r="BE3" s="5">
        <v>8</v>
      </c>
      <c r="BF3" s="5">
        <v>9</v>
      </c>
      <c r="BH3" t="s">
        <v>102</v>
      </c>
      <c r="BI3" s="93" t="s">
        <v>104</v>
      </c>
      <c r="BJ3" t="s">
        <v>105</v>
      </c>
    </row>
    <row r="4" spans="2:62" ht="15.75" thickTop="1" x14ac:dyDescent="0.25">
      <c r="B4" s="64">
        <v>1</v>
      </c>
      <c r="D4" s="49" t="s">
        <v>31</v>
      </c>
      <c r="E4" s="59">
        <f t="shared" ref="E4:E43" si="0">COUNT(O4,R4,U4,X4,AA4,AD4,AG4,AJ4,AM4,AP4)</f>
        <v>9</v>
      </c>
      <c r="F4" s="128">
        <f>SUM(IF(AND((LEFT(Q4,1)="A"),(MID(Q4,3,1)="4")),1,0)+IF(AND((LEFT(T4,1)="A"),(MID(T4,3,1)="4")),1,0)+IF(AND((LEFT(W4,1)="A"),(MID(W4,3,1)="4")),1,0)+IF(AND((LEFT(Z4,1)="A"),(MID(Z4,3,1)="4")),1,0)+IF(AND((LEFT(AC4,1)="A"),(MID(AC4,3,1)="4")),1,0)+IF(AND((LEFT(AF4,1)="A"),(MID(AF4,3,1)="4")),1,0)+IF(AND((LEFT(AI4,1)="A"),(MID(AI4,3,1)="4")),1,0)+IF(AND((LEFT(AL4,1)="A"),(MID(AL4,3,1)="4")),1,0)+IF(AND((LEFT(AO4,1)="A"),(MID(AO4,3,1)="4")),1,0)+IF(AND((LEFT(Q4,1)="B"),(MID(Q4,3,1)="3")),1,0)+IF(AND((LEFT(T4,1)="B"),(MID(T4,3,1)="3")),1,0)+IF(AND((LEFT(W4,1)="B"),(MID(W4,3,1)="3")),1,0)+IF(AND((LEFT(Z4,1)="B"),(MID(Z4,3,1)="3")),1,0)+IF(AND((LEFT(AC4,1)="B"),(MID(AC4,3,1)="3")),1,0)+IF(AND((LEFT(AF4,1)="B"),(MID(AF4,3,1)="3")),1,0)+IF(AND((LEFT(AI4,1)="B"),(MID(AI4,3,1)="3")),1,0)+IF(AND((LEFT(N4,1)="B"),(MID(N4,3,1)="3")),1,0)+IF(AND((LEFT(AL4,1)="B"),(MID(AL4,3,1)="3")),1,0)+IF(AND((LEFT(AO4,1)="B"),(MID(AO4,3,1)="3"))*1,0))</f>
        <v>9</v>
      </c>
      <c r="G4" s="6">
        <f t="shared" ref="G4:G43" si="1">E4-F4</f>
        <v>0</v>
      </c>
      <c r="H4" s="6">
        <f t="shared" ref="H4:H43" si="2">SUM(MID(Q4,3,1))+(MID(T4,3,1)+(MID(N4,3,1)+(MID(W4,3,1)+(MID(Z4,3,1)+(MID(AC4,3,1)+(MID(AF4,3,1)+(MID(AI4,3,1))+(MID(AL4,3,1))+(MID(AO4,3,1))))))))</f>
        <v>36</v>
      </c>
      <c r="I4" s="6">
        <f t="shared" ref="I4:I43" si="3">SUM(MID(Q4,5,1))+(MID(N4,5,1)+(MID(T4,5,1)+(MID(W4,5,1)+(MID(Z4,5,1)+(MID(AC4,5,1)+(MID(AF4,5,1)+(MID(AI4,5,1))+(MID(AL4,5,1))+(MID(AO4,5,1))))))))</f>
        <v>9</v>
      </c>
      <c r="J4" s="13">
        <f t="shared" ref="J4:J43" si="4">SUM(P4,S4,V4,Y4,AB4,AE4,AH4,AK4,AN4,AQ4)</f>
        <v>139.91999999999999</v>
      </c>
      <c r="K4" s="6">
        <v>7</v>
      </c>
      <c r="L4" s="6">
        <f t="shared" ref="L4:L43" si="5">H4+I4</f>
        <v>45</v>
      </c>
      <c r="M4" s="43">
        <f t="shared" ref="M4:M43" si="6">IF(ISERROR((J4)/L4),0,(J4)/L4)</f>
        <v>3.1093333333333328</v>
      </c>
      <c r="N4" s="80" t="s">
        <v>63</v>
      </c>
      <c r="O4" s="52"/>
      <c r="P4" s="43"/>
      <c r="Q4" s="109" t="s">
        <v>34</v>
      </c>
      <c r="R4" s="110">
        <v>29.65</v>
      </c>
      <c r="S4" s="111">
        <v>17.55</v>
      </c>
      <c r="T4" s="109" t="s">
        <v>32</v>
      </c>
      <c r="U4" s="110">
        <v>26.51</v>
      </c>
      <c r="V4" s="111">
        <v>16.54</v>
      </c>
      <c r="W4" s="109" t="s">
        <v>32</v>
      </c>
      <c r="X4" s="110">
        <v>27.13</v>
      </c>
      <c r="Y4" s="111">
        <v>15.99</v>
      </c>
      <c r="Z4" s="109" t="s">
        <v>32</v>
      </c>
      <c r="AA4" s="110">
        <v>32.909999999999997</v>
      </c>
      <c r="AB4" s="111">
        <v>18.46</v>
      </c>
      <c r="AC4" s="80" t="s">
        <v>36</v>
      </c>
      <c r="AD4" s="52">
        <v>27.08</v>
      </c>
      <c r="AE4" s="43">
        <v>12.8</v>
      </c>
      <c r="AF4" s="80" t="s">
        <v>32</v>
      </c>
      <c r="AG4" s="52">
        <v>31.2</v>
      </c>
      <c r="AH4" s="43">
        <v>14.22</v>
      </c>
      <c r="AI4" s="109" t="s">
        <v>36</v>
      </c>
      <c r="AJ4" s="110">
        <v>29.91</v>
      </c>
      <c r="AK4" s="111">
        <v>13.58</v>
      </c>
      <c r="AL4" s="80" t="s">
        <v>36</v>
      </c>
      <c r="AM4" s="52">
        <v>28.23</v>
      </c>
      <c r="AN4" s="43">
        <v>8.9700000000000006</v>
      </c>
      <c r="AO4" s="80" t="s">
        <v>30</v>
      </c>
      <c r="AP4" s="52">
        <v>28.29</v>
      </c>
      <c r="AQ4" s="43">
        <v>21.81</v>
      </c>
      <c r="AR4" s="86">
        <f t="shared" ref="AR4:AR43" si="7">IF(ISERROR(AVERAGE(R4,U4,X4,AA4,AD4,AG4,AJ4,AM4,AP4)),0,(AVERAGE(R4,U4,X4,AA4,AD4,AG4,AJ4,AM4,AP4)))</f>
        <v>28.989999999999995</v>
      </c>
      <c r="AS4" s="43">
        <f t="shared" ref="AS4:AS43" si="8">AR4+F4</f>
        <v>37.989999999999995</v>
      </c>
      <c r="AT4" s="96" t="str">
        <f t="shared" ref="AT4:AT43" si="9">BH4</f>
        <v>PPPPPPPPP</v>
      </c>
      <c r="AU4" s="97" t="str">
        <f t="shared" ref="AU4:AU43" si="10">LEFT(BJ4,5)</f>
        <v>PPPPP</v>
      </c>
      <c r="AW4" s="7" t="str">
        <f>IF(N4="A 0-0","",IF(SUM(IF(AND((LEFT(N4,1)="A"),(MID(N4,3,1)="4")),1,0)+IF(AND((LEFT(N4,1)="B"),(MID(N4,3,1)="3")),1,0))=1,"P","O"))</f>
        <v/>
      </c>
      <c r="AX4" s="7" t="str">
        <f t="shared" ref="AX4:AX43" si="11">IF(Q4="A 0-0","",IF(SUM(IF(AND((LEFT(Q4,1)="A"),(MID(Q4,3,1)="4")),1,0)+IF(AND((LEFT(Q4,1)="B"),(MID(Q4,3,1)="3")),1,0))=1,"P","O"))</f>
        <v>P</v>
      </c>
      <c r="AY4" s="7" t="str">
        <f t="shared" ref="AY4:AY43" si="12">IF(T4="A 0-0","",IF(SUM(IF(AND((LEFT(T4,1)="A"),(MID(T4,3,1)="4")),1,0)+IF(AND((LEFT(T4,1)="B"),(MID(T4,3,1)="3")),1,0))=1,"P","O"))</f>
        <v>P</v>
      </c>
      <c r="AZ4" s="7" t="str">
        <f t="shared" ref="AZ4:AZ43" si="13">IF(W4="A 0-0","",IF(SUM(IF(AND((LEFT(W4,1)="A"),(MID(W4,3,1)="4")),1,0)+IF(AND((LEFT(W4,1)="B"),(MID(W4,3,1)="3")),1,0))=1,"P","O"))</f>
        <v>P</v>
      </c>
      <c r="BA4" s="7" t="str">
        <f t="shared" ref="BA4:BA43" si="14">IF(Z4="A 0-0","",IF(SUM(IF(AND((LEFT(Z4,1)="A"),(MID(Z4,3,1)="4")),1,0)+IF(AND((LEFT(Z4,1)="B"),(MID(Z4,3,1)="3")),1,0))=1,"P","O"))</f>
        <v>P</v>
      </c>
      <c r="BB4" s="7" t="str">
        <f t="shared" ref="BB4:BB43" si="15">IF(AC4="A 0-0","",IF(SUM(IF(AND((LEFT(AC4,1)="A"),(MID(AC4,3,1)="4")),1,0)+IF(AND((LEFT(AC4,1)="B"),(MID(AC4,3,1)="3")),1,0))=1,"P","O"))</f>
        <v>P</v>
      </c>
      <c r="BC4" s="7" t="str">
        <f t="shared" ref="BC4:BC43" si="16">IF(AF4="A 0-0","",IF(SUM(IF(AND((LEFT(AF4,1)="A"),(MID(AF4,3,1)="4")),1,0)+IF(AND((LEFT(AF4,1)="B"),(MID(AF4,3,1)="3")),1,0))=1,"P","O"))</f>
        <v>P</v>
      </c>
      <c r="BD4" s="7" t="str">
        <f t="shared" ref="BD4:BD43" si="17">IF(AI4="A 0-0","",IF(SUM(IF(AND((LEFT(AI4,1)="A"),(MID(AI4,3,1)="4")),1,0)+IF(AND((LEFT(AI4,1)="B"),(MID(AI4,3,1)="3")),1,0))=1,"P","O"))</f>
        <v>P</v>
      </c>
      <c r="BE4" s="7" t="str">
        <f t="shared" ref="BE4:BE43" si="18">IF(AL4="A 0-0","",IF(SUM(IF(AND((LEFT(AL4,1)="A"),(MID(AL4,3,1)="4")),1,0)+IF(AND((LEFT(AL4,1)="B"),(MID(AL4,3,1)="3")),1,0))=1,"P","O"))</f>
        <v>P</v>
      </c>
      <c r="BF4" s="7" t="str">
        <f t="shared" ref="BF4:BF43" si="19">IF(AO4="A 0-0","",IF(SUM(IF(AND((LEFT(AO4,1)="A"),(MID(AO4,3,1)="4")),1,0)+IF(AND((LEFT(AO4,1)="B"),(MID(AO4,3,1)="3")),1,0))=1,"P","O"))</f>
        <v>P</v>
      </c>
      <c r="BH4" s="90" t="str">
        <f>CONCATENATE(BF4,BE4,BD4,BC4,BB4,BA4,AZ4,AY4,AX4,AW4)</f>
        <v>PPPPPPPPP</v>
      </c>
      <c r="BI4" s="90" t="s">
        <v>121</v>
      </c>
      <c r="BJ4" s="90" t="str">
        <f t="shared" ref="BJ4:BJ43" si="20">+CONCATENATE(BF4,BE4,BD4,BC4,BB4,BA4,AZ4,AY4,AX4,AW4,BI4)</f>
        <v>PPPPPPPPPPPPPPOO</v>
      </c>
    </row>
    <row r="5" spans="2:62" x14ac:dyDescent="0.25">
      <c r="B5" s="62">
        <v>2</v>
      </c>
      <c r="D5" s="50" t="s">
        <v>42</v>
      </c>
      <c r="E5" s="40">
        <f t="shared" si="0"/>
        <v>9</v>
      </c>
      <c r="F5" s="7">
        <f t="shared" ref="F5:F42" si="21">SUM(IF(AND((LEFT(Q5,1)="A"),(MID(Q5,3,1)="4")),1,0)+IF(AND((LEFT(T5,1)="A"),(MID(T5,3,1)="4")),1,0)+IF(AND((LEFT(W5,1)="A"),(MID(W5,3,1)="4")),1,0)+IF(AND((LEFT(Z5,1)="A"),(MID(Z5,3,1)="4")),1,0)+IF(AND((LEFT(AC5,1)="A"),(MID(AC5,3,1)="4")),1,0)+IF(AND((LEFT(AF5,1)="A"),(MID(AF5,3,1)="4")),1,0)+IF(AND((LEFT(AI5,1)="A"),(MID(AI5,3,1)="4")),1,0)+IF(AND((LEFT(AL5,1)="A"),(MID(AL5,3,1)="4")),1,0)+IF(AND((LEFT(AO5,1)="A"),(MID(AO5,3,1)="4")),1,0)+IF(AND((LEFT(Q5,1)="B"),(MID(Q5,3,1)="3")),1,0)+IF(AND((LEFT(T5,1)="B"),(MID(T5,3,1)="3")),1,0)+IF(AND((LEFT(W5,1)="B"),(MID(W5,3,1)="3")),1,0)+IF(AND((LEFT(Z5,1)="B"),(MID(Z5,3,1)="3")),1,0)+IF(AND((LEFT(AC5,1)="B"),(MID(AC5,3,1)="3")),1,0)+IF(AND((LEFT(AF5,1)="B"),(MID(AF5,3,1)="3")),1,0)+IF(AND((LEFT(AI5,1)="B"),(MID(AI5,3,1)="3")),1,0)+IF(AND((LEFT(N5,1)="B"),(MID(N5,3,1)="3")),1,0)+IF(AND((LEFT(AL5,1)="B"),(MID(AL5,3,1)="3")),1,0)+IF(AND((LEFT(AO5,1)="B"),(MID(AO5,3,1)="3")),1,0)*1,0)</f>
        <v>6</v>
      </c>
      <c r="G5" s="7">
        <f t="shared" si="1"/>
        <v>3</v>
      </c>
      <c r="H5" s="7">
        <f t="shared" si="2"/>
        <v>31</v>
      </c>
      <c r="I5" s="7">
        <f t="shared" si="3"/>
        <v>20</v>
      </c>
      <c r="J5" s="1">
        <f t="shared" si="4"/>
        <v>128.08000000000001</v>
      </c>
      <c r="K5" s="7">
        <v>5</v>
      </c>
      <c r="L5" s="7">
        <f t="shared" si="5"/>
        <v>51</v>
      </c>
      <c r="M5" s="35">
        <f t="shared" si="6"/>
        <v>2.5113725490196082</v>
      </c>
      <c r="N5" s="61" t="s">
        <v>63</v>
      </c>
      <c r="O5" s="53"/>
      <c r="P5" s="2"/>
      <c r="Q5" s="61" t="s">
        <v>34</v>
      </c>
      <c r="R5" s="53">
        <v>27.95</v>
      </c>
      <c r="S5" s="2">
        <v>17.350000000000001</v>
      </c>
      <c r="T5" s="61" t="s">
        <v>30</v>
      </c>
      <c r="U5" s="53">
        <v>26.15</v>
      </c>
      <c r="V5" s="2">
        <v>21.83</v>
      </c>
      <c r="W5" s="60" t="s">
        <v>38</v>
      </c>
      <c r="X5" s="53">
        <v>25.04</v>
      </c>
      <c r="Y5" s="2">
        <v>6.8</v>
      </c>
      <c r="Z5" s="60" t="s">
        <v>44</v>
      </c>
      <c r="AA5" s="53">
        <v>27.07</v>
      </c>
      <c r="AB5" s="2">
        <v>15.05</v>
      </c>
      <c r="AC5" s="61" t="s">
        <v>36</v>
      </c>
      <c r="AD5" s="53">
        <v>26.72</v>
      </c>
      <c r="AE5" s="2">
        <v>8.4</v>
      </c>
      <c r="AF5" s="60" t="s">
        <v>44</v>
      </c>
      <c r="AG5" s="126">
        <v>26.97</v>
      </c>
      <c r="AH5" s="2">
        <v>13.91</v>
      </c>
      <c r="AI5" s="61" t="s">
        <v>34</v>
      </c>
      <c r="AJ5" s="53">
        <v>28.83</v>
      </c>
      <c r="AK5" s="2">
        <v>18.399999999999999</v>
      </c>
      <c r="AL5" s="61" t="s">
        <v>36</v>
      </c>
      <c r="AM5" s="53">
        <v>27.45</v>
      </c>
      <c r="AN5" s="2">
        <v>9.58</v>
      </c>
      <c r="AO5" s="112" t="s">
        <v>32</v>
      </c>
      <c r="AP5" s="113">
        <v>30.13</v>
      </c>
      <c r="AQ5" s="114">
        <v>16.760000000000002</v>
      </c>
      <c r="AR5" s="68">
        <f t="shared" si="7"/>
        <v>27.367777777777771</v>
      </c>
      <c r="AS5" s="2">
        <f t="shared" si="8"/>
        <v>33.367777777777775</v>
      </c>
      <c r="AT5" s="98" t="str">
        <f t="shared" si="9"/>
        <v>PPPOPOOPP</v>
      </c>
      <c r="AU5" s="99" t="str">
        <f t="shared" si="10"/>
        <v>PPPOP</v>
      </c>
      <c r="AW5" s="7" t="str">
        <f t="shared" ref="AW5:AW43" si="22">IF(N5="A 0-0","",IF(SUM(IF(AND((LEFT(N5,1)="A"),(MID(N5,3,1)="4")),1,0)+IF(AND((LEFT(N5,1)="B"),(MID(N5,3,1)="3")),1,0))=1,"P","O"))</f>
        <v/>
      </c>
      <c r="AX5" s="7" t="str">
        <f t="shared" si="11"/>
        <v>P</v>
      </c>
      <c r="AY5" s="7" t="str">
        <f t="shared" si="12"/>
        <v>P</v>
      </c>
      <c r="AZ5" s="7" t="str">
        <f t="shared" si="13"/>
        <v>O</v>
      </c>
      <c r="BA5" s="7" t="str">
        <f t="shared" si="14"/>
        <v>O</v>
      </c>
      <c r="BB5" s="7" t="str">
        <f t="shared" si="15"/>
        <v>P</v>
      </c>
      <c r="BC5" s="7" t="str">
        <f t="shared" si="16"/>
        <v>O</v>
      </c>
      <c r="BD5" s="7" t="str">
        <f t="shared" si="17"/>
        <v>P</v>
      </c>
      <c r="BE5" s="7" t="str">
        <f t="shared" si="18"/>
        <v>P</v>
      </c>
      <c r="BF5" s="7" t="str">
        <f t="shared" si="19"/>
        <v>P</v>
      </c>
      <c r="BH5" s="90" t="str">
        <f t="shared" ref="BH5:BH43" si="23">CONCATENATE(BF5,BE5,BD5,BC5,BB5,BA5,AZ5,AY5,AX5,AW5)</f>
        <v>PPPOPOOPP</v>
      </c>
      <c r="BI5" s="90" t="s">
        <v>122</v>
      </c>
      <c r="BJ5" s="90" t="str">
        <f t="shared" si="20"/>
        <v>PPPOPOOPPPPPPPPPOP</v>
      </c>
    </row>
    <row r="6" spans="2:62" x14ac:dyDescent="0.25">
      <c r="B6" s="62">
        <v>3</v>
      </c>
      <c r="D6" s="50" t="s">
        <v>28</v>
      </c>
      <c r="E6" s="40">
        <f t="shared" si="0"/>
        <v>9</v>
      </c>
      <c r="F6" s="7">
        <f t="shared" si="21"/>
        <v>7</v>
      </c>
      <c r="G6" s="7">
        <f t="shared" si="1"/>
        <v>2</v>
      </c>
      <c r="H6" s="7">
        <f t="shared" si="2"/>
        <v>33</v>
      </c>
      <c r="I6" s="7">
        <f t="shared" si="3"/>
        <v>22</v>
      </c>
      <c r="J6" s="1">
        <f t="shared" si="4"/>
        <v>127.03</v>
      </c>
      <c r="K6" s="7">
        <v>7</v>
      </c>
      <c r="L6" s="7">
        <f t="shared" si="5"/>
        <v>55</v>
      </c>
      <c r="M6" s="35">
        <f t="shared" si="6"/>
        <v>2.3096363636363635</v>
      </c>
      <c r="N6" s="61" t="s">
        <v>63</v>
      </c>
      <c r="O6" s="53"/>
      <c r="P6" s="2"/>
      <c r="Q6" s="61" t="s">
        <v>34</v>
      </c>
      <c r="R6" s="53">
        <v>23.27</v>
      </c>
      <c r="S6" s="2">
        <v>10</v>
      </c>
      <c r="T6" s="61" t="s">
        <v>34</v>
      </c>
      <c r="U6" s="53">
        <v>25.38</v>
      </c>
      <c r="V6" s="2">
        <v>14.68</v>
      </c>
      <c r="W6" s="60" t="s">
        <v>40</v>
      </c>
      <c r="X6" s="53">
        <v>25.47</v>
      </c>
      <c r="Y6" s="2">
        <v>14.37</v>
      </c>
      <c r="Z6" s="61" t="s">
        <v>30</v>
      </c>
      <c r="AA6" s="53">
        <v>26.24</v>
      </c>
      <c r="AB6" s="2">
        <v>17.25</v>
      </c>
      <c r="AC6" s="61" t="s">
        <v>32</v>
      </c>
      <c r="AD6" s="53">
        <v>25.39</v>
      </c>
      <c r="AE6" s="2">
        <v>11.23</v>
      </c>
      <c r="AF6" s="60" t="s">
        <v>44</v>
      </c>
      <c r="AG6" s="53">
        <v>26.94</v>
      </c>
      <c r="AH6" s="2">
        <v>15.22</v>
      </c>
      <c r="AI6" s="61" t="s">
        <v>30</v>
      </c>
      <c r="AJ6" s="53">
        <v>25.65</v>
      </c>
      <c r="AK6" s="2">
        <v>13.76</v>
      </c>
      <c r="AL6" s="61" t="s">
        <v>30</v>
      </c>
      <c r="AM6" s="53">
        <v>26.68</v>
      </c>
      <c r="AN6" s="2">
        <v>19.77</v>
      </c>
      <c r="AO6" s="61" t="s">
        <v>36</v>
      </c>
      <c r="AP6" s="53">
        <v>29.47</v>
      </c>
      <c r="AQ6" s="2">
        <v>10.75</v>
      </c>
      <c r="AR6" s="68">
        <f t="shared" si="7"/>
        <v>26.054444444444446</v>
      </c>
      <c r="AS6" s="2">
        <f t="shared" si="8"/>
        <v>33.054444444444442</v>
      </c>
      <c r="AT6" s="98" t="str">
        <f t="shared" si="9"/>
        <v>PPPOPPOPP</v>
      </c>
      <c r="AU6" s="99" t="str">
        <f t="shared" si="10"/>
        <v>PPPOP</v>
      </c>
      <c r="AW6" s="7" t="str">
        <f t="shared" si="22"/>
        <v/>
      </c>
      <c r="AX6" s="7" t="str">
        <f t="shared" si="11"/>
        <v>P</v>
      </c>
      <c r="AY6" s="7" t="str">
        <f t="shared" si="12"/>
        <v>P</v>
      </c>
      <c r="AZ6" s="7" t="str">
        <f t="shared" si="13"/>
        <v>O</v>
      </c>
      <c r="BA6" s="7" t="str">
        <f t="shared" si="14"/>
        <v>P</v>
      </c>
      <c r="BB6" s="7" t="str">
        <f t="shared" si="15"/>
        <v>P</v>
      </c>
      <c r="BC6" s="7" t="str">
        <f t="shared" si="16"/>
        <v>O</v>
      </c>
      <c r="BD6" s="7" t="str">
        <f t="shared" si="17"/>
        <v>P</v>
      </c>
      <c r="BE6" s="7" t="str">
        <f t="shared" si="18"/>
        <v>P</v>
      </c>
      <c r="BF6" s="7" t="str">
        <f t="shared" si="19"/>
        <v>P</v>
      </c>
      <c r="BH6" s="90" t="str">
        <f t="shared" si="23"/>
        <v>PPPOPPOPP</v>
      </c>
      <c r="BI6" s="90" t="s">
        <v>123</v>
      </c>
      <c r="BJ6" s="90" t="str">
        <f t="shared" si="20"/>
        <v>PPPOPPOPPOPOOPPOPO</v>
      </c>
    </row>
    <row r="7" spans="2:62" x14ac:dyDescent="0.25">
      <c r="B7" s="62">
        <v>4</v>
      </c>
      <c r="D7" s="50" t="s">
        <v>24</v>
      </c>
      <c r="E7" s="40">
        <f t="shared" si="0"/>
        <v>9</v>
      </c>
      <c r="F7" s="7">
        <f t="shared" si="21"/>
        <v>4</v>
      </c>
      <c r="G7" s="7">
        <f t="shared" si="1"/>
        <v>5</v>
      </c>
      <c r="H7" s="7">
        <f t="shared" si="2"/>
        <v>27</v>
      </c>
      <c r="I7" s="7">
        <f t="shared" si="3"/>
        <v>28</v>
      </c>
      <c r="J7" s="1">
        <f t="shared" si="4"/>
        <v>110.84</v>
      </c>
      <c r="K7" s="7">
        <v>2</v>
      </c>
      <c r="L7" s="7">
        <f t="shared" si="5"/>
        <v>55</v>
      </c>
      <c r="M7" s="35">
        <f t="shared" si="6"/>
        <v>2.0152727272727273</v>
      </c>
      <c r="N7" s="61" t="s">
        <v>63</v>
      </c>
      <c r="O7" s="53"/>
      <c r="P7" s="2"/>
      <c r="Q7" s="60" t="s">
        <v>40</v>
      </c>
      <c r="R7" s="53">
        <v>24.34</v>
      </c>
      <c r="S7" s="2">
        <v>7.82</v>
      </c>
      <c r="T7" s="60" t="s">
        <v>40</v>
      </c>
      <c r="U7" s="53">
        <v>28.37</v>
      </c>
      <c r="V7" s="2">
        <v>12.08</v>
      </c>
      <c r="W7" s="60" t="s">
        <v>44</v>
      </c>
      <c r="X7" s="121">
        <v>28.65</v>
      </c>
      <c r="Y7" s="2">
        <v>14.46</v>
      </c>
      <c r="Z7" s="61" t="s">
        <v>30</v>
      </c>
      <c r="AA7" s="53">
        <v>26.21</v>
      </c>
      <c r="AB7" s="2">
        <v>10.96</v>
      </c>
      <c r="AC7" s="61" t="s">
        <v>32</v>
      </c>
      <c r="AD7" s="53">
        <v>28.66</v>
      </c>
      <c r="AE7" s="2">
        <v>13.42</v>
      </c>
      <c r="AF7" s="112" t="s">
        <v>34</v>
      </c>
      <c r="AG7" s="113">
        <v>31.52</v>
      </c>
      <c r="AH7" s="114">
        <v>17.07</v>
      </c>
      <c r="AI7" s="60" t="s">
        <v>44</v>
      </c>
      <c r="AJ7" s="53">
        <v>24.25</v>
      </c>
      <c r="AK7" s="2">
        <v>12.2</v>
      </c>
      <c r="AL7" s="60" t="s">
        <v>38</v>
      </c>
      <c r="AM7" s="53">
        <v>25.02</v>
      </c>
      <c r="AN7" s="2">
        <v>8.16</v>
      </c>
      <c r="AO7" s="61" t="s">
        <v>34</v>
      </c>
      <c r="AP7" s="53">
        <v>27.14</v>
      </c>
      <c r="AQ7" s="2">
        <v>14.67</v>
      </c>
      <c r="AR7" s="68">
        <f t="shared" si="7"/>
        <v>27.128888888888891</v>
      </c>
      <c r="AS7" s="2">
        <f t="shared" si="8"/>
        <v>31.128888888888891</v>
      </c>
      <c r="AT7" s="98" t="str">
        <f t="shared" si="9"/>
        <v>POOPPPOOO</v>
      </c>
      <c r="AU7" s="99" t="str">
        <f t="shared" si="10"/>
        <v>POOPP</v>
      </c>
      <c r="AW7" s="7" t="str">
        <f t="shared" si="22"/>
        <v/>
      </c>
      <c r="AX7" s="7" t="str">
        <f t="shared" si="11"/>
        <v>O</v>
      </c>
      <c r="AY7" s="7" t="str">
        <f t="shared" si="12"/>
        <v>O</v>
      </c>
      <c r="AZ7" s="7" t="str">
        <f t="shared" si="13"/>
        <v>O</v>
      </c>
      <c r="BA7" s="7" t="str">
        <f t="shared" si="14"/>
        <v>P</v>
      </c>
      <c r="BB7" s="7" t="str">
        <f t="shared" si="15"/>
        <v>P</v>
      </c>
      <c r="BC7" s="7" t="str">
        <f t="shared" si="16"/>
        <v>P</v>
      </c>
      <c r="BD7" s="7" t="str">
        <f t="shared" si="17"/>
        <v>O</v>
      </c>
      <c r="BE7" s="7" t="str">
        <f t="shared" si="18"/>
        <v>O</v>
      </c>
      <c r="BF7" s="7" t="str">
        <f t="shared" si="19"/>
        <v>P</v>
      </c>
      <c r="BH7" s="90" t="str">
        <f t="shared" si="23"/>
        <v>POOPPPOOO</v>
      </c>
      <c r="BI7" s="90" t="s">
        <v>124</v>
      </c>
      <c r="BJ7" s="90" t="str">
        <f t="shared" si="20"/>
        <v>POOPPPOOOOOPOPPPPP</v>
      </c>
    </row>
    <row r="8" spans="2:62" x14ac:dyDescent="0.25">
      <c r="B8" s="62">
        <v>5</v>
      </c>
      <c r="D8" s="50" t="s">
        <v>94</v>
      </c>
      <c r="E8" s="40">
        <f t="shared" si="0"/>
        <v>7</v>
      </c>
      <c r="F8" s="7">
        <f t="shared" si="21"/>
        <v>5</v>
      </c>
      <c r="G8" s="7">
        <f t="shared" si="1"/>
        <v>2</v>
      </c>
      <c r="H8" s="7">
        <f t="shared" si="2"/>
        <v>17</v>
      </c>
      <c r="I8" s="7">
        <f t="shared" si="3"/>
        <v>11</v>
      </c>
      <c r="J8" s="1">
        <f t="shared" si="4"/>
        <v>62.320000000000007</v>
      </c>
      <c r="K8" s="7">
        <v>4</v>
      </c>
      <c r="L8" s="7">
        <f t="shared" si="5"/>
        <v>28</v>
      </c>
      <c r="M8" s="35">
        <f t="shared" si="6"/>
        <v>2.225714285714286</v>
      </c>
      <c r="N8" s="60" t="s">
        <v>63</v>
      </c>
      <c r="O8" s="53"/>
      <c r="P8" s="2"/>
      <c r="Q8" s="61" t="s">
        <v>63</v>
      </c>
      <c r="R8" s="53"/>
      <c r="S8" s="2"/>
      <c r="T8" s="61" t="s">
        <v>63</v>
      </c>
      <c r="U8" s="53"/>
      <c r="V8" s="2"/>
      <c r="W8" s="61" t="s">
        <v>19</v>
      </c>
      <c r="X8" s="53">
        <v>24.64</v>
      </c>
      <c r="Y8" s="2">
        <v>7.2</v>
      </c>
      <c r="Z8" s="60" t="s">
        <v>47</v>
      </c>
      <c r="AA8" s="53">
        <v>25.74</v>
      </c>
      <c r="AB8" s="2">
        <v>4.6100000000000003</v>
      </c>
      <c r="AC8" s="112" t="s">
        <v>26</v>
      </c>
      <c r="AD8" s="113">
        <v>26.9</v>
      </c>
      <c r="AE8" s="114">
        <v>11.25</v>
      </c>
      <c r="AF8" s="112" t="s">
        <v>26</v>
      </c>
      <c r="AG8" s="113">
        <v>26.54</v>
      </c>
      <c r="AH8" s="114">
        <v>11.04</v>
      </c>
      <c r="AI8" s="112" t="s">
        <v>19</v>
      </c>
      <c r="AJ8" s="113">
        <v>25.47</v>
      </c>
      <c r="AK8" s="114">
        <v>8.18</v>
      </c>
      <c r="AL8" s="60" t="s">
        <v>38</v>
      </c>
      <c r="AM8" s="53">
        <v>25.91</v>
      </c>
      <c r="AN8" s="2">
        <v>6.2</v>
      </c>
      <c r="AO8" s="61" t="s">
        <v>34</v>
      </c>
      <c r="AP8" s="53">
        <v>27.31</v>
      </c>
      <c r="AQ8" s="2">
        <v>13.84</v>
      </c>
      <c r="AR8" s="68">
        <f t="shared" si="7"/>
        <v>26.072857142857142</v>
      </c>
      <c r="AS8" s="2">
        <f t="shared" si="8"/>
        <v>31.072857142857142</v>
      </c>
      <c r="AT8" s="98" t="str">
        <f t="shared" si="9"/>
        <v>POPPPOP</v>
      </c>
      <c r="AU8" s="99" t="str">
        <f t="shared" si="10"/>
        <v>POPPP</v>
      </c>
      <c r="AW8" s="7" t="str">
        <f t="shared" si="22"/>
        <v/>
      </c>
      <c r="AX8" s="7" t="str">
        <f t="shared" si="11"/>
        <v/>
      </c>
      <c r="AY8" s="7" t="str">
        <f t="shared" si="12"/>
        <v/>
      </c>
      <c r="AZ8" s="7" t="str">
        <f t="shared" si="13"/>
        <v>P</v>
      </c>
      <c r="BA8" s="7" t="str">
        <f t="shared" si="14"/>
        <v>O</v>
      </c>
      <c r="BB8" s="7" t="str">
        <f t="shared" si="15"/>
        <v>P</v>
      </c>
      <c r="BC8" s="7" t="str">
        <f t="shared" si="16"/>
        <v>P</v>
      </c>
      <c r="BD8" s="7" t="str">
        <f t="shared" si="17"/>
        <v>P</v>
      </c>
      <c r="BE8" s="7" t="str">
        <f t="shared" si="18"/>
        <v>O</v>
      </c>
      <c r="BF8" s="7" t="str">
        <f t="shared" si="19"/>
        <v>P</v>
      </c>
      <c r="BH8" s="90" t="str">
        <f t="shared" si="23"/>
        <v>POPPPOP</v>
      </c>
      <c r="BI8" s="90" t="s">
        <v>125</v>
      </c>
      <c r="BJ8" s="90" t="str">
        <f>+CONCATENATE(BF8,BE8,BD8,BC8,BB8,BA8,AZ8,AY8,AX8,AW8,BI8)</f>
        <v>POPPPOPOOPOPPOP</v>
      </c>
    </row>
    <row r="9" spans="2:62" x14ac:dyDescent="0.25">
      <c r="B9" s="62">
        <v>6</v>
      </c>
      <c r="D9" s="50" t="s">
        <v>29</v>
      </c>
      <c r="E9" s="40">
        <f t="shared" si="0"/>
        <v>9</v>
      </c>
      <c r="F9" s="7">
        <f t="shared" si="21"/>
        <v>5</v>
      </c>
      <c r="G9" s="7">
        <f t="shared" si="1"/>
        <v>4</v>
      </c>
      <c r="H9" s="7">
        <f t="shared" si="2"/>
        <v>26</v>
      </c>
      <c r="I9" s="7">
        <f t="shared" si="3"/>
        <v>28</v>
      </c>
      <c r="J9" s="1">
        <f t="shared" si="4"/>
        <v>99.460000000000008</v>
      </c>
      <c r="K9" s="7">
        <v>4</v>
      </c>
      <c r="L9" s="7">
        <f t="shared" si="5"/>
        <v>54</v>
      </c>
      <c r="M9" s="35">
        <f t="shared" si="6"/>
        <v>1.8418518518518521</v>
      </c>
      <c r="N9" s="61" t="s">
        <v>63</v>
      </c>
      <c r="O9" s="53"/>
      <c r="P9" s="2"/>
      <c r="Q9" s="60" t="s">
        <v>38</v>
      </c>
      <c r="R9" s="53">
        <v>25.11</v>
      </c>
      <c r="S9" s="2">
        <v>8.17</v>
      </c>
      <c r="T9" s="60" t="s">
        <v>40</v>
      </c>
      <c r="U9" s="53">
        <v>25.25</v>
      </c>
      <c r="V9" s="2">
        <v>10.14</v>
      </c>
      <c r="W9" s="61" t="s">
        <v>30</v>
      </c>
      <c r="X9" s="122">
        <v>25.47</v>
      </c>
      <c r="Y9" s="2">
        <v>11.94</v>
      </c>
      <c r="Z9" s="61" t="s">
        <v>30</v>
      </c>
      <c r="AA9" s="53">
        <v>24.83</v>
      </c>
      <c r="AB9" s="2">
        <v>17.04</v>
      </c>
      <c r="AC9" s="60" t="s">
        <v>40</v>
      </c>
      <c r="AD9" s="127">
        <v>25.7</v>
      </c>
      <c r="AE9" s="2">
        <v>8.99</v>
      </c>
      <c r="AF9" s="60" t="s">
        <v>38</v>
      </c>
      <c r="AG9" s="127">
        <v>23.47</v>
      </c>
      <c r="AH9" s="2">
        <v>5.0199999999999996</v>
      </c>
      <c r="AI9" s="61" t="s">
        <v>32</v>
      </c>
      <c r="AJ9" s="127">
        <v>27.93</v>
      </c>
      <c r="AK9" s="2">
        <v>12.59</v>
      </c>
      <c r="AL9" s="61" t="s">
        <v>34</v>
      </c>
      <c r="AM9" s="53">
        <v>26.6</v>
      </c>
      <c r="AN9" s="2">
        <v>12.76</v>
      </c>
      <c r="AO9" s="61" t="s">
        <v>30</v>
      </c>
      <c r="AP9" s="53">
        <v>25.39</v>
      </c>
      <c r="AQ9" s="2">
        <v>12.81</v>
      </c>
      <c r="AR9" s="68">
        <f t="shared" si="7"/>
        <v>25.527777777777779</v>
      </c>
      <c r="AS9" s="2">
        <f t="shared" si="8"/>
        <v>30.527777777777779</v>
      </c>
      <c r="AT9" s="98" t="str">
        <f t="shared" si="9"/>
        <v>PPPOOPPOO</v>
      </c>
      <c r="AU9" s="99" t="str">
        <f t="shared" si="10"/>
        <v>PPPOO</v>
      </c>
      <c r="AW9" s="7" t="str">
        <f t="shared" si="22"/>
        <v/>
      </c>
      <c r="AX9" s="7" t="str">
        <f t="shared" si="11"/>
        <v>O</v>
      </c>
      <c r="AY9" s="7" t="str">
        <f t="shared" si="12"/>
        <v>O</v>
      </c>
      <c r="AZ9" s="7" t="str">
        <f t="shared" si="13"/>
        <v>P</v>
      </c>
      <c r="BA9" s="7" t="str">
        <f t="shared" si="14"/>
        <v>P</v>
      </c>
      <c r="BB9" s="7" t="str">
        <f t="shared" si="15"/>
        <v>O</v>
      </c>
      <c r="BC9" s="7" t="str">
        <f t="shared" si="16"/>
        <v>O</v>
      </c>
      <c r="BD9" s="7" t="str">
        <f t="shared" si="17"/>
        <v>P</v>
      </c>
      <c r="BE9" s="7" t="str">
        <f t="shared" si="18"/>
        <v>P</v>
      </c>
      <c r="BF9" s="7" t="str">
        <f t="shared" si="19"/>
        <v>P</v>
      </c>
      <c r="BH9" s="90" t="str">
        <f t="shared" si="23"/>
        <v>PPPOOPPOO</v>
      </c>
      <c r="BI9" s="90" t="s">
        <v>126</v>
      </c>
      <c r="BJ9" s="90" t="str">
        <f t="shared" si="20"/>
        <v>PPPOOPPOOOPOOOPOPP</v>
      </c>
    </row>
    <row r="10" spans="2:62" x14ac:dyDescent="0.25">
      <c r="B10" s="62">
        <v>7</v>
      </c>
      <c r="D10" s="50" t="s">
        <v>43</v>
      </c>
      <c r="E10" s="40">
        <f t="shared" si="0"/>
        <v>9</v>
      </c>
      <c r="F10" s="7">
        <f t="shared" si="21"/>
        <v>5</v>
      </c>
      <c r="G10" s="7">
        <f t="shared" si="1"/>
        <v>4</v>
      </c>
      <c r="H10" s="7">
        <f t="shared" si="2"/>
        <v>30</v>
      </c>
      <c r="I10" s="7">
        <f t="shared" si="3"/>
        <v>21</v>
      </c>
      <c r="J10" s="1">
        <f t="shared" si="4"/>
        <v>113.11999999999999</v>
      </c>
      <c r="K10" s="7">
        <v>1</v>
      </c>
      <c r="L10" s="7">
        <f t="shared" si="5"/>
        <v>51</v>
      </c>
      <c r="M10" s="35">
        <f t="shared" si="6"/>
        <v>2.2180392156862743</v>
      </c>
      <c r="N10" s="61" t="s">
        <v>63</v>
      </c>
      <c r="O10" s="53"/>
      <c r="P10" s="2"/>
      <c r="Q10" s="60" t="s">
        <v>40</v>
      </c>
      <c r="R10" s="53">
        <v>25.87</v>
      </c>
      <c r="S10" s="2">
        <v>14.94</v>
      </c>
      <c r="T10" s="60" t="s">
        <v>44</v>
      </c>
      <c r="U10" s="122">
        <v>26.98</v>
      </c>
      <c r="V10" s="2">
        <v>15.78</v>
      </c>
      <c r="W10" s="61" t="s">
        <v>36</v>
      </c>
      <c r="X10" s="123">
        <v>23.58</v>
      </c>
      <c r="Y10" s="2">
        <v>8.85</v>
      </c>
      <c r="Z10" s="60" t="s">
        <v>44</v>
      </c>
      <c r="AA10" s="122">
        <v>25.19</v>
      </c>
      <c r="AB10" s="2">
        <v>16.5</v>
      </c>
      <c r="AC10" s="61" t="s">
        <v>36</v>
      </c>
      <c r="AD10" s="53">
        <v>26.03</v>
      </c>
      <c r="AE10" s="2">
        <v>9.7100000000000009</v>
      </c>
      <c r="AF10" s="61" t="s">
        <v>30</v>
      </c>
      <c r="AG10" s="53">
        <v>26.54</v>
      </c>
      <c r="AH10" s="2">
        <v>14.58</v>
      </c>
      <c r="AI10" s="61" t="s">
        <v>32</v>
      </c>
      <c r="AJ10" s="53">
        <v>23.64</v>
      </c>
      <c r="AK10" s="2">
        <v>8.1999999999999993</v>
      </c>
      <c r="AL10" s="61" t="s">
        <v>32</v>
      </c>
      <c r="AM10" s="53">
        <v>24.42</v>
      </c>
      <c r="AN10" s="2">
        <v>10.82</v>
      </c>
      <c r="AO10" s="60" t="s">
        <v>40</v>
      </c>
      <c r="AP10" s="53">
        <v>25.05</v>
      </c>
      <c r="AQ10" s="2">
        <v>13.74</v>
      </c>
      <c r="AR10" s="68">
        <f t="shared" si="7"/>
        <v>25.255555555555556</v>
      </c>
      <c r="AS10" s="2">
        <f t="shared" si="8"/>
        <v>30.255555555555556</v>
      </c>
      <c r="AT10" s="98" t="str">
        <f t="shared" si="9"/>
        <v>OPPPPOPOO</v>
      </c>
      <c r="AU10" s="99" t="str">
        <f t="shared" si="10"/>
        <v>OPPPP</v>
      </c>
      <c r="AW10" s="7" t="str">
        <f t="shared" si="22"/>
        <v/>
      </c>
      <c r="AX10" s="7" t="str">
        <f t="shared" si="11"/>
        <v>O</v>
      </c>
      <c r="AY10" s="7" t="str">
        <f t="shared" si="12"/>
        <v>O</v>
      </c>
      <c r="AZ10" s="7" t="str">
        <f t="shared" si="13"/>
        <v>P</v>
      </c>
      <c r="BA10" s="7" t="str">
        <f t="shared" si="14"/>
        <v>O</v>
      </c>
      <c r="BB10" s="7" t="str">
        <f t="shared" si="15"/>
        <v>P</v>
      </c>
      <c r="BC10" s="7" t="str">
        <f t="shared" si="16"/>
        <v>P</v>
      </c>
      <c r="BD10" s="7" t="str">
        <f t="shared" si="17"/>
        <v>P</v>
      </c>
      <c r="BE10" s="7" t="str">
        <f t="shared" si="18"/>
        <v>P</v>
      </c>
      <c r="BF10" s="7" t="str">
        <f t="shared" si="19"/>
        <v>O</v>
      </c>
      <c r="BH10" s="90" t="str">
        <f t="shared" si="23"/>
        <v>OPPPPOPOO</v>
      </c>
      <c r="BI10" s="90" t="s">
        <v>127</v>
      </c>
      <c r="BJ10" s="90" t="str">
        <f t="shared" si="20"/>
        <v>OPPPPOPOOPOPOPPOPP</v>
      </c>
    </row>
    <row r="11" spans="2:62" x14ac:dyDescent="0.25">
      <c r="B11" s="62">
        <v>8</v>
      </c>
      <c r="D11" s="50" t="s">
        <v>66</v>
      </c>
      <c r="E11" s="40">
        <f t="shared" si="0"/>
        <v>9</v>
      </c>
      <c r="F11" s="7">
        <f t="shared" si="21"/>
        <v>4</v>
      </c>
      <c r="G11" s="7">
        <f t="shared" si="1"/>
        <v>5</v>
      </c>
      <c r="H11" s="7">
        <f t="shared" si="2"/>
        <v>24</v>
      </c>
      <c r="I11" s="7">
        <f t="shared" si="3"/>
        <v>25</v>
      </c>
      <c r="J11" s="1">
        <f t="shared" si="4"/>
        <v>109.6</v>
      </c>
      <c r="K11" s="7">
        <v>5</v>
      </c>
      <c r="L11" s="7">
        <f t="shared" si="5"/>
        <v>49</v>
      </c>
      <c r="M11" s="35">
        <f t="shared" si="6"/>
        <v>2.2367346938775508</v>
      </c>
      <c r="N11" s="61" t="s">
        <v>63</v>
      </c>
      <c r="O11" s="53"/>
      <c r="P11" s="2"/>
      <c r="Q11" s="61" t="s">
        <v>34</v>
      </c>
      <c r="R11" s="105">
        <v>24.81</v>
      </c>
      <c r="S11" s="2">
        <v>13.94</v>
      </c>
      <c r="T11" s="61" t="s">
        <v>36</v>
      </c>
      <c r="U11" s="123">
        <v>26.37</v>
      </c>
      <c r="V11" s="2">
        <v>9.9</v>
      </c>
      <c r="W11" s="60" t="s">
        <v>38</v>
      </c>
      <c r="X11" s="126">
        <v>26.39</v>
      </c>
      <c r="Y11" s="2">
        <v>13.04</v>
      </c>
      <c r="Z11" s="60" t="s">
        <v>40</v>
      </c>
      <c r="AA11" s="123">
        <v>25.96</v>
      </c>
      <c r="AB11" s="2">
        <v>10.3</v>
      </c>
      <c r="AC11" s="61" t="s">
        <v>36</v>
      </c>
      <c r="AD11" s="122">
        <v>26.72</v>
      </c>
      <c r="AE11" s="2">
        <v>8.58</v>
      </c>
      <c r="AF11" s="60" t="s">
        <v>44</v>
      </c>
      <c r="AG11" s="122">
        <v>26.73</v>
      </c>
      <c r="AH11" s="2">
        <v>16.73</v>
      </c>
      <c r="AI11" s="60" t="s">
        <v>38</v>
      </c>
      <c r="AJ11" s="53">
        <v>25.51</v>
      </c>
      <c r="AK11" s="2">
        <v>12.3</v>
      </c>
      <c r="AL11" s="60" t="s">
        <v>38</v>
      </c>
      <c r="AM11" s="53">
        <v>27.78</v>
      </c>
      <c r="AN11" s="2">
        <v>10.72</v>
      </c>
      <c r="AO11" s="61" t="s">
        <v>30</v>
      </c>
      <c r="AP11" s="53">
        <v>24.34</v>
      </c>
      <c r="AQ11" s="2">
        <v>14.09</v>
      </c>
      <c r="AR11" s="68">
        <f t="shared" si="7"/>
        <v>26.067777777777778</v>
      </c>
      <c r="AS11" s="2">
        <f t="shared" si="8"/>
        <v>30.067777777777778</v>
      </c>
      <c r="AT11" s="98" t="str">
        <f t="shared" si="9"/>
        <v>POOOPOOPP</v>
      </c>
      <c r="AU11" s="99" t="str">
        <f t="shared" si="10"/>
        <v>POOOP</v>
      </c>
      <c r="AW11" s="7" t="str">
        <f t="shared" si="22"/>
        <v/>
      </c>
      <c r="AX11" s="7" t="str">
        <f t="shared" si="11"/>
        <v>P</v>
      </c>
      <c r="AY11" s="7" t="str">
        <f t="shared" si="12"/>
        <v>P</v>
      </c>
      <c r="AZ11" s="7" t="str">
        <f t="shared" si="13"/>
        <v>O</v>
      </c>
      <c r="BA11" s="7" t="str">
        <f t="shared" si="14"/>
        <v>O</v>
      </c>
      <c r="BB11" s="7" t="str">
        <f t="shared" si="15"/>
        <v>P</v>
      </c>
      <c r="BC11" s="7" t="str">
        <f t="shared" si="16"/>
        <v>O</v>
      </c>
      <c r="BD11" s="7" t="str">
        <f t="shared" si="17"/>
        <v>O</v>
      </c>
      <c r="BE11" s="7" t="str">
        <f t="shared" si="18"/>
        <v>O</v>
      </c>
      <c r="BF11" s="7" t="str">
        <f t="shared" si="19"/>
        <v>P</v>
      </c>
      <c r="BH11" s="90" t="str">
        <f t="shared" si="23"/>
        <v>POOOPOOPP</v>
      </c>
      <c r="BI11" s="90"/>
      <c r="BJ11" s="90" t="str">
        <f t="shared" si="20"/>
        <v>POOOPOOPP</v>
      </c>
    </row>
    <row r="12" spans="2:62" x14ac:dyDescent="0.25">
      <c r="B12" s="62">
        <v>9</v>
      </c>
      <c r="D12" s="50" t="s">
        <v>37</v>
      </c>
      <c r="E12" s="40">
        <f t="shared" si="0"/>
        <v>9</v>
      </c>
      <c r="F12" s="7">
        <f t="shared" si="21"/>
        <v>7</v>
      </c>
      <c r="G12" s="7">
        <f t="shared" si="1"/>
        <v>2</v>
      </c>
      <c r="H12" s="7">
        <f t="shared" si="2"/>
        <v>24</v>
      </c>
      <c r="I12" s="7">
        <f t="shared" si="3"/>
        <v>12</v>
      </c>
      <c r="J12" s="1">
        <f t="shared" si="4"/>
        <v>66.06</v>
      </c>
      <c r="K12" s="7">
        <v>2</v>
      </c>
      <c r="L12" s="7">
        <f t="shared" si="5"/>
        <v>36</v>
      </c>
      <c r="M12" s="35">
        <f t="shared" si="6"/>
        <v>1.835</v>
      </c>
      <c r="N12" s="61" t="s">
        <v>63</v>
      </c>
      <c r="O12" s="53"/>
      <c r="P12" s="2"/>
      <c r="Q12" s="61" t="s">
        <v>19</v>
      </c>
      <c r="R12" s="53">
        <v>21.78</v>
      </c>
      <c r="S12" s="2">
        <v>5.6</v>
      </c>
      <c r="T12" s="112" t="s">
        <v>19</v>
      </c>
      <c r="U12" s="113">
        <v>23.86</v>
      </c>
      <c r="V12" s="114">
        <v>4.74</v>
      </c>
      <c r="W12" s="61" t="s">
        <v>26</v>
      </c>
      <c r="X12" s="127">
        <v>19.36</v>
      </c>
      <c r="Y12" s="2">
        <v>6.8</v>
      </c>
      <c r="Z12" s="112" t="s">
        <v>19</v>
      </c>
      <c r="AA12" s="113">
        <v>22.1</v>
      </c>
      <c r="AB12" s="114">
        <v>6.54</v>
      </c>
      <c r="AC12" s="61" t="s">
        <v>19</v>
      </c>
      <c r="AD12" s="53">
        <v>26.84</v>
      </c>
      <c r="AE12" s="2">
        <v>9.52</v>
      </c>
      <c r="AF12" s="60" t="s">
        <v>38</v>
      </c>
      <c r="AG12" s="53">
        <v>23.01</v>
      </c>
      <c r="AH12" s="2">
        <v>7.99</v>
      </c>
      <c r="AI12" s="61" t="s">
        <v>32</v>
      </c>
      <c r="AJ12" s="53">
        <v>21.03</v>
      </c>
      <c r="AK12" s="2">
        <v>8</v>
      </c>
      <c r="AL12" s="60" t="s">
        <v>78</v>
      </c>
      <c r="AM12" s="53">
        <v>19.600000000000001</v>
      </c>
      <c r="AN12" s="2">
        <v>6.01</v>
      </c>
      <c r="AO12" s="61" t="s">
        <v>34</v>
      </c>
      <c r="AP12" s="53">
        <v>23.21</v>
      </c>
      <c r="AQ12" s="2">
        <v>10.86</v>
      </c>
      <c r="AR12" s="68">
        <f t="shared" si="7"/>
        <v>22.31</v>
      </c>
      <c r="AS12" s="2">
        <f t="shared" si="8"/>
        <v>29.31</v>
      </c>
      <c r="AT12" s="98" t="str">
        <f t="shared" si="9"/>
        <v>POPOPPPPP</v>
      </c>
      <c r="AU12" s="99" t="str">
        <f t="shared" si="10"/>
        <v>POPOP</v>
      </c>
      <c r="AW12" s="7" t="str">
        <f t="shared" si="22"/>
        <v/>
      </c>
      <c r="AX12" s="7" t="str">
        <f t="shared" si="11"/>
        <v>P</v>
      </c>
      <c r="AY12" s="7" t="str">
        <f t="shared" si="12"/>
        <v>P</v>
      </c>
      <c r="AZ12" s="7" t="str">
        <f t="shared" si="13"/>
        <v>P</v>
      </c>
      <c r="BA12" s="7" t="str">
        <f t="shared" si="14"/>
        <v>P</v>
      </c>
      <c r="BB12" s="7" t="str">
        <f t="shared" si="15"/>
        <v>P</v>
      </c>
      <c r="BC12" s="7" t="str">
        <f t="shared" si="16"/>
        <v>O</v>
      </c>
      <c r="BD12" s="7" t="str">
        <f t="shared" si="17"/>
        <v>P</v>
      </c>
      <c r="BE12" s="7" t="str">
        <f t="shared" si="18"/>
        <v>O</v>
      </c>
      <c r="BF12" s="7" t="str">
        <f t="shared" si="19"/>
        <v>P</v>
      </c>
      <c r="BH12" s="90" t="str">
        <f t="shared" si="23"/>
        <v>POPOPPPPP</v>
      </c>
      <c r="BI12" s="90" t="s">
        <v>128</v>
      </c>
      <c r="BJ12" s="90" t="str">
        <f t="shared" si="20"/>
        <v>POPOPPPPPOPPOOPOOP</v>
      </c>
    </row>
    <row r="13" spans="2:62" x14ac:dyDescent="0.25">
      <c r="B13" s="62">
        <v>10</v>
      </c>
      <c r="D13" s="50" t="s">
        <v>86</v>
      </c>
      <c r="E13" s="40">
        <f t="shared" si="0"/>
        <v>8</v>
      </c>
      <c r="F13" s="7">
        <f t="shared" si="21"/>
        <v>5</v>
      </c>
      <c r="G13" s="7">
        <f t="shared" si="1"/>
        <v>3</v>
      </c>
      <c r="H13" s="7">
        <f t="shared" si="2"/>
        <v>20</v>
      </c>
      <c r="I13" s="7">
        <f t="shared" si="3"/>
        <v>21</v>
      </c>
      <c r="J13" s="1">
        <f t="shared" si="4"/>
        <v>72.930000000000007</v>
      </c>
      <c r="K13" s="7">
        <v>4</v>
      </c>
      <c r="L13" s="7">
        <f t="shared" si="5"/>
        <v>41</v>
      </c>
      <c r="M13" s="35">
        <f t="shared" si="6"/>
        <v>1.7787804878048783</v>
      </c>
      <c r="N13" s="61" t="s">
        <v>63</v>
      </c>
      <c r="O13" s="108"/>
      <c r="P13" s="2"/>
      <c r="Q13" s="61" t="s">
        <v>18</v>
      </c>
      <c r="R13" s="108">
        <v>22.88</v>
      </c>
      <c r="S13" s="2">
        <v>5.75</v>
      </c>
      <c r="T13" s="61" t="s">
        <v>18</v>
      </c>
      <c r="U13" s="108">
        <v>22.7</v>
      </c>
      <c r="V13" s="2">
        <v>9.0500000000000007</v>
      </c>
      <c r="W13" s="112" t="s">
        <v>19</v>
      </c>
      <c r="X13" s="113">
        <v>28.9</v>
      </c>
      <c r="Y13" s="114">
        <v>7.04</v>
      </c>
      <c r="Z13" s="60" t="s">
        <v>78</v>
      </c>
      <c r="AA13" s="108">
        <v>25.1</v>
      </c>
      <c r="AB13" s="2">
        <v>8.3699999999999992</v>
      </c>
      <c r="AC13" s="61" t="s">
        <v>30</v>
      </c>
      <c r="AD13" s="108">
        <v>23.12</v>
      </c>
      <c r="AE13" s="2">
        <v>16.05</v>
      </c>
      <c r="AF13" s="60" t="s">
        <v>44</v>
      </c>
      <c r="AG13" s="108">
        <v>24.81</v>
      </c>
      <c r="AH13" s="2">
        <v>12.48</v>
      </c>
      <c r="AI13" s="60" t="s">
        <v>38</v>
      </c>
      <c r="AJ13" s="108">
        <v>19.989999999999998</v>
      </c>
      <c r="AK13" s="2">
        <v>3.19</v>
      </c>
      <c r="AL13" s="61" t="s">
        <v>18</v>
      </c>
      <c r="AM13" s="108">
        <v>22.45</v>
      </c>
      <c r="AN13" s="2">
        <v>11</v>
      </c>
      <c r="AO13" s="61" t="s">
        <v>63</v>
      </c>
      <c r="AP13" s="108"/>
      <c r="AQ13" s="2"/>
      <c r="AR13" s="68">
        <f t="shared" si="7"/>
        <v>23.743749999999999</v>
      </c>
      <c r="AS13" s="2">
        <f t="shared" si="8"/>
        <v>28.743749999999999</v>
      </c>
      <c r="AT13" s="98" t="str">
        <f t="shared" si="9"/>
        <v>POOPOPPP</v>
      </c>
      <c r="AU13" s="99" t="str">
        <f t="shared" si="10"/>
        <v>POOPO</v>
      </c>
      <c r="AW13" s="7" t="str">
        <f t="shared" si="22"/>
        <v/>
      </c>
      <c r="AX13" s="7" t="str">
        <f t="shared" si="11"/>
        <v>P</v>
      </c>
      <c r="AY13" s="7" t="str">
        <f t="shared" si="12"/>
        <v>P</v>
      </c>
      <c r="AZ13" s="7" t="str">
        <f t="shared" si="13"/>
        <v>P</v>
      </c>
      <c r="BA13" s="7" t="str">
        <f t="shared" si="14"/>
        <v>O</v>
      </c>
      <c r="BB13" s="7" t="str">
        <f t="shared" si="15"/>
        <v>P</v>
      </c>
      <c r="BC13" s="7" t="str">
        <f t="shared" si="16"/>
        <v>O</v>
      </c>
      <c r="BD13" s="7" t="str">
        <f t="shared" si="17"/>
        <v>O</v>
      </c>
      <c r="BE13" s="7" t="str">
        <f t="shared" si="18"/>
        <v>P</v>
      </c>
      <c r="BF13" s="7" t="str">
        <f t="shared" si="19"/>
        <v/>
      </c>
      <c r="BH13" s="90" t="str">
        <f t="shared" si="23"/>
        <v>POOPOPPP</v>
      </c>
      <c r="BI13" s="90" t="s">
        <v>129</v>
      </c>
      <c r="BJ13" s="90" t="str">
        <f t="shared" si="20"/>
        <v>POOPOPPPPPOPOPPOP</v>
      </c>
    </row>
    <row r="14" spans="2:62" x14ac:dyDescent="0.25">
      <c r="B14" s="62">
        <v>11</v>
      </c>
      <c r="D14" s="50" t="s">
        <v>74</v>
      </c>
      <c r="E14" s="40">
        <f t="shared" si="0"/>
        <v>9</v>
      </c>
      <c r="F14" s="7">
        <f t="shared" si="21"/>
        <v>5</v>
      </c>
      <c r="G14" s="7">
        <f t="shared" si="1"/>
        <v>4</v>
      </c>
      <c r="H14" s="7">
        <f t="shared" si="2"/>
        <v>20</v>
      </c>
      <c r="I14" s="7">
        <f t="shared" si="3"/>
        <v>20</v>
      </c>
      <c r="J14" s="1">
        <f t="shared" si="4"/>
        <v>78.319999999999993</v>
      </c>
      <c r="K14" s="7">
        <v>3</v>
      </c>
      <c r="L14" s="7">
        <f t="shared" si="5"/>
        <v>40</v>
      </c>
      <c r="M14" s="35">
        <f t="shared" si="6"/>
        <v>1.9579999999999997</v>
      </c>
      <c r="N14" s="61" t="s">
        <v>63</v>
      </c>
      <c r="O14" s="53"/>
      <c r="P14" s="2"/>
      <c r="Q14" s="61" t="s">
        <v>26</v>
      </c>
      <c r="R14" s="53">
        <v>22</v>
      </c>
      <c r="S14" s="2">
        <v>6.8</v>
      </c>
      <c r="T14" s="61" t="s">
        <v>26</v>
      </c>
      <c r="U14" s="127">
        <v>21.6</v>
      </c>
      <c r="V14" s="2">
        <v>6.2</v>
      </c>
      <c r="W14" s="60" t="s">
        <v>21</v>
      </c>
      <c r="X14" s="108">
        <v>24.2</v>
      </c>
      <c r="Y14" s="2">
        <v>9.6</v>
      </c>
      <c r="Z14" s="60" t="s">
        <v>47</v>
      </c>
      <c r="AA14" s="127">
        <v>23.31</v>
      </c>
      <c r="AB14" s="2">
        <v>6.05</v>
      </c>
      <c r="AC14" s="61" t="s">
        <v>18</v>
      </c>
      <c r="AD14" s="53">
        <v>24.4</v>
      </c>
      <c r="AE14" s="2">
        <v>10.75</v>
      </c>
      <c r="AF14" s="61" t="s">
        <v>18</v>
      </c>
      <c r="AG14" s="53">
        <v>24.92</v>
      </c>
      <c r="AH14" s="2">
        <v>8.4700000000000006</v>
      </c>
      <c r="AI14" s="61" t="s">
        <v>18</v>
      </c>
      <c r="AJ14" s="53">
        <v>23.82</v>
      </c>
      <c r="AK14" s="2">
        <v>9</v>
      </c>
      <c r="AL14" s="60" t="s">
        <v>17</v>
      </c>
      <c r="AM14" s="53">
        <v>24.88</v>
      </c>
      <c r="AN14" s="2">
        <v>11.6</v>
      </c>
      <c r="AO14" s="60" t="s">
        <v>17</v>
      </c>
      <c r="AP14" s="53">
        <v>23.71</v>
      </c>
      <c r="AQ14" s="2">
        <v>9.85</v>
      </c>
      <c r="AR14" s="68">
        <f t="shared" si="7"/>
        <v>23.648888888888891</v>
      </c>
      <c r="AS14" s="2">
        <f t="shared" si="8"/>
        <v>28.648888888888891</v>
      </c>
      <c r="AT14" s="98" t="str">
        <f t="shared" si="9"/>
        <v>OOPPPOOPP</v>
      </c>
      <c r="AU14" s="99" t="str">
        <f t="shared" si="10"/>
        <v>OOPPP</v>
      </c>
      <c r="AW14" s="7" t="str">
        <f t="shared" si="22"/>
        <v/>
      </c>
      <c r="AX14" s="7" t="str">
        <f t="shared" si="11"/>
        <v>P</v>
      </c>
      <c r="AY14" s="7" t="str">
        <f t="shared" si="12"/>
        <v>P</v>
      </c>
      <c r="AZ14" s="7" t="str">
        <f t="shared" si="13"/>
        <v>O</v>
      </c>
      <c r="BA14" s="7" t="str">
        <f t="shared" si="14"/>
        <v>O</v>
      </c>
      <c r="BB14" s="7" t="str">
        <f t="shared" si="15"/>
        <v>P</v>
      </c>
      <c r="BC14" s="7" t="str">
        <f t="shared" si="16"/>
        <v>P</v>
      </c>
      <c r="BD14" s="7" t="str">
        <f t="shared" si="17"/>
        <v>P</v>
      </c>
      <c r="BE14" s="7" t="str">
        <f t="shared" si="18"/>
        <v>O</v>
      </c>
      <c r="BF14" s="7" t="str">
        <f t="shared" si="19"/>
        <v>O</v>
      </c>
      <c r="BH14" s="90" t="str">
        <f t="shared" si="23"/>
        <v>OOPPPOOPP</v>
      </c>
      <c r="BI14" s="90" t="s">
        <v>130</v>
      </c>
      <c r="BJ14" s="90" t="str">
        <f t="shared" si="20"/>
        <v>OOPPPOOPPPPOOOPOOP</v>
      </c>
    </row>
    <row r="15" spans="2:62" x14ac:dyDescent="0.25">
      <c r="B15" s="62">
        <v>12</v>
      </c>
      <c r="D15" s="50" t="s">
        <v>147</v>
      </c>
      <c r="E15" s="40">
        <f t="shared" si="0"/>
        <v>3</v>
      </c>
      <c r="F15" s="7">
        <f>SUM(IF(AND((LEFT(Q15,1)="A"),(MID(Q15,3,1)="4")),1,0)+IF(AND((LEFT(T15,1)="A"),(MID(T15,3,1)="4")),1,0)+IF(AND((LEFT(W15,1)="A"),(MID(W15,3,1)="4")),1,0)+IF(AND((LEFT(Z15,1)="A"),(MID(Z15,3,1)="4")),1,0)+IF(AND((LEFT(AC15,1)="A"),(MID(AC15,3,1)="4")),1,0)+IF(AND((LEFT(AF15,1)="A"),(MID(AF15,3,1)="4")),1,0)+IF(AND((LEFT(AI15,1)="A"),(MID(AI15,3,1)="4")),1,0)+IF(AND((LEFT(AL15,1)="A"),(MID(AL15,3,1)="4")),1,0)+IF(AND((LEFT(AO15,1)="A"),(MID(AO15,3,1)="4")),1,0)+IF(AND((LEFT(Q15,1)="B"),(MID(Q15,3,1)="3")),1,0)+IF(AND((LEFT(T15,1)="B"),(MID(T15,3,1)="3")),1,0)+IF(AND((LEFT(W15,1)="B"),(MID(W15,3,1)="3")),1,0)+IF(AND((LEFT(Z15,1)="B"),(MID(Z15,3,1)="3")),1,0)+IF(AND((LEFT(AC15,1)="B"),(MID(AC15,3,1)="3")),1,0)+IF(AND((LEFT(AF15,1)="B"),(MID(AF15,3,1)="3")),1,0)+IF(AND((LEFT(AI15,1)="B"),(MID(AI15,3,1)="3")),1,0)+IF(AND((LEFT(N15,1)="B"),(MID(N15,3,1)="3")),1,0)+IF(AND((LEFT(AL15,1)="B"),(MID(AL15,3,1)="3")),1,0)+IF(AND((LEFT(AO15,1)="B"),(MID(AO15,3,1)="3")),1,0)*1,0)</f>
        <v>3</v>
      </c>
      <c r="G15" s="7">
        <f t="shared" si="1"/>
        <v>0</v>
      </c>
      <c r="H15" s="7">
        <f t="shared" si="2"/>
        <v>9</v>
      </c>
      <c r="I15" s="7">
        <f t="shared" si="3"/>
        <v>1</v>
      </c>
      <c r="J15" s="1">
        <f t="shared" si="4"/>
        <v>26.31</v>
      </c>
      <c r="K15" s="7"/>
      <c r="L15" s="7">
        <f t="shared" si="5"/>
        <v>10</v>
      </c>
      <c r="M15" s="35">
        <f t="shared" si="6"/>
        <v>2.6309999999999998</v>
      </c>
      <c r="N15" s="61" t="s">
        <v>63</v>
      </c>
      <c r="O15" s="53"/>
      <c r="P15" s="2"/>
      <c r="Q15" s="60" t="s">
        <v>63</v>
      </c>
      <c r="R15" s="53"/>
      <c r="S15" s="2"/>
      <c r="T15" s="61" t="s">
        <v>63</v>
      </c>
      <c r="U15" s="53"/>
      <c r="V15" s="2"/>
      <c r="W15" s="61" t="s">
        <v>63</v>
      </c>
      <c r="X15" s="53"/>
      <c r="Y15" s="2"/>
      <c r="Z15" s="61" t="s">
        <v>63</v>
      </c>
      <c r="AA15" s="53"/>
      <c r="AB15" s="2"/>
      <c r="AC15" s="61" t="s">
        <v>63</v>
      </c>
      <c r="AD15" s="53"/>
      <c r="AE15" s="2"/>
      <c r="AF15" s="61" t="s">
        <v>63</v>
      </c>
      <c r="AG15" s="53"/>
      <c r="AH15" s="2"/>
      <c r="AI15" s="61" t="s">
        <v>26</v>
      </c>
      <c r="AJ15" s="53">
        <v>22.16</v>
      </c>
      <c r="AK15" s="2">
        <v>8.35</v>
      </c>
      <c r="AL15" s="112" t="s">
        <v>19</v>
      </c>
      <c r="AM15" s="113">
        <v>30.06</v>
      </c>
      <c r="AN15" s="114">
        <v>9.76</v>
      </c>
      <c r="AO15" s="61" t="s">
        <v>19</v>
      </c>
      <c r="AP15" s="53">
        <v>27.33</v>
      </c>
      <c r="AQ15" s="2">
        <v>8.1999999999999993</v>
      </c>
      <c r="AR15" s="68">
        <f t="shared" si="7"/>
        <v>26.516666666666666</v>
      </c>
      <c r="AS15" s="2">
        <f t="shared" si="8"/>
        <v>29.516666666666666</v>
      </c>
      <c r="AT15" s="98" t="str">
        <f t="shared" si="9"/>
        <v>PPP</v>
      </c>
      <c r="AU15" s="99" t="str">
        <f t="shared" si="10"/>
        <v>PPPPP</v>
      </c>
      <c r="AW15" s="7" t="str">
        <f t="shared" si="22"/>
        <v/>
      </c>
      <c r="AX15" s="7" t="str">
        <f t="shared" si="11"/>
        <v/>
      </c>
      <c r="AY15" s="7" t="str">
        <f t="shared" si="12"/>
        <v/>
      </c>
      <c r="AZ15" s="7" t="str">
        <f t="shared" si="13"/>
        <v/>
      </c>
      <c r="BA15" s="7" t="str">
        <f t="shared" si="14"/>
        <v/>
      </c>
      <c r="BB15" s="7" t="str">
        <f t="shared" si="15"/>
        <v/>
      </c>
      <c r="BC15" s="7" t="str">
        <f t="shared" si="16"/>
        <v/>
      </c>
      <c r="BD15" s="7" t="str">
        <f t="shared" si="17"/>
        <v>P</v>
      </c>
      <c r="BE15" s="7" t="str">
        <f t="shared" si="18"/>
        <v>P</v>
      </c>
      <c r="BF15" s="7" t="str">
        <f t="shared" si="19"/>
        <v>P</v>
      </c>
      <c r="BH15" s="90" t="str">
        <f t="shared" si="23"/>
        <v>PPP</v>
      </c>
      <c r="BI15" s="90" t="s">
        <v>131</v>
      </c>
      <c r="BJ15" s="90" t="str">
        <f t="shared" si="20"/>
        <v>PPPPPPPOPOOP</v>
      </c>
    </row>
    <row r="16" spans="2:62" x14ac:dyDescent="0.25">
      <c r="B16" s="62">
        <v>13</v>
      </c>
      <c r="D16" s="50" t="s">
        <v>45</v>
      </c>
      <c r="E16" s="40">
        <f t="shared" si="0"/>
        <v>9</v>
      </c>
      <c r="F16" s="7">
        <f t="shared" si="21"/>
        <v>5</v>
      </c>
      <c r="G16" s="7">
        <f t="shared" si="1"/>
        <v>4</v>
      </c>
      <c r="H16" s="7">
        <f t="shared" si="2"/>
        <v>21</v>
      </c>
      <c r="I16" s="7">
        <f t="shared" si="3"/>
        <v>17</v>
      </c>
      <c r="J16" s="1">
        <f t="shared" si="4"/>
        <v>75.150000000000006</v>
      </c>
      <c r="K16" s="7">
        <v>5</v>
      </c>
      <c r="L16" s="7">
        <f t="shared" si="5"/>
        <v>38</v>
      </c>
      <c r="M16" s="35">
        <f t="shared" si="6"/>
        <v>1.9776315789473686</v>
      </c>
      <c r="N16" s="61" t="s">
        <v>63</v>
      </c>
      <c r="O16" s="53"/>
      <c r="P16" s="2"/>
      <c r="Q16" s="61" t="s">
        <v>18</v>
      </c>
      <c r="R16" s="53">
        <v>23.59</v>
      </c>
      <c r="S16" s="2">
        <v>9.86</v>
      </c>
      <c r="T16" s="60" t="s">
        <v>17</v>
      </c>
      <c r="U16" s="53">
        <v>23.34</v>
      </c>
      <c r="V16" s="2">
        <v>9.14</v>
      </c>
      <c r="W16" s="60" t="s">
        <v>17</v>
      </c>
      <c r="X16" s="53">
        <v>24.13</v>
      </c>
      <c r="Y16" s="2">
        <v>9.6</v>
      </c>
      <c r="Z16" s="60" t="s">
        <v>17</v>
      </c>
      <c r="AA16" s="53">
        <v>25.78</v>
      </c>
      <c r="AB16" s="2">
        <v>9.6300000000000008</v>
      </c>
      <c r="AC16" s="60" t="s">
        <v>47</v>
      </c>
      <c r="AD16" s="53">
        <v>25.81</v>
      </c>
      <c r="AE16" s="2">
        <v>5.67</v>
      </c>
      <c r="AF16" s="61" t="s">
        <v>18</v>
      </c>
      <c r="AG16" s="53">
        <v>24.11</v>
      </c>
      <c r="AH16" s="2">
        <v>11.76</v>
      </c>
      <c r="AI16" s="61" t="s">
        <v>19</v>
      </c>
      <c r="AJ16" s="53">
        <v>21.17</v>
      </c>
      <c r="AK16" s="2">
        <v>6.69</v>
      </c>
      <c r="AL16" s="61" t="s">
        <v>19</v>
      </c>
      <c r="AM16" s="53">
        <v>24.24</v>
      </c>
      <c r="AN16" s="2">
        <v>5.23</v>
      </c>
      <c r="AO16" s="61" t="s">
        <v>26</v>
      </c>
      <c r="AP16" s="53">
        <v>27.37</v>
      </c>
      <c r="AQ16" s="2">
        <v>7.57</v>
      </c>
      <c r="AR16" s="68">
        <f t="shared" si="7"/>
        <v>24.393333333333334</v>
      </c>
      <c r="AS16" s="2">
        <f t="shared" si="8"/>
        <v>29.393333333333334</v>
      </c>
      <c r="AT16" s="98" t="str">
        <f t="shared" si="9"/>
        <v>PPPPOOOOP</v>
      </c>
      <c r="AU16" s="99" t="str">
        <f t="shared" si="10"/>
        <v>PPPPO</v>
      </c>
      <c r="AW16" s="7" t="str">
        <f t="shared" si="22"/>
        <v/>
      </c>
      <c r="AX16" s="7" t="str">
        <f t="shared" si="11"/>
        <v>P</v>
      </c>
      <c r="AY16" s="7" t="str">
        <f t="shared" si="12"/>
        <v>O</v>
      </c>
      <c r="AZ16" s="7" t="str">
        <f t="shared" si="13"/>
        <v>O</v>
      </c>
      <c r="BA16" s="7" t="str">
        <f t="shared" si="14"/>
        <v>O</v>
      </c>
      <c r="BB16" s="7" t="str">
        <f t="shared" si="15"/>
        <v>O</v>
      </c>
      <c r="BC16" s="7" t="str">
        <f t="shared" si="16"/>
        <v>P</v>
      </c>
      <c r="BD16" s="7" t="str">
        <f t="shared" si="17"/>
        <v>P</v>
      </c>
      <c r="BE16" s="7" t="str">
        <f t="shared" si="18"/>
        <v>P</v>
      </c>
      <c r="BF16" s="7" t="str">
        <f t="shared" si="19"/>
        <v>P</v>
      </c>
      <c r="BH16" s="90" t="str">
        <f t="shared" si="23"/>
        <v>PPPPOOOOP</v>
      </c>
      <c r="BI16" s="90"/>
      <c r="BJ16" s="90" t="str">
        <f t="shared" si="20"/>
        <v>PPPPOOOOP</v>
      </c>
    </row>
    <row r="17" spans="2:62" x14ac:dyDescent="0.25">
      <c r="B17" s="62">
        <v>14</v>
      </c>
      <c r="D17" s="50" t="s">
        <v>22</v>
      </c>
      <c r="E17" s="40">
        <f t="shared" si="0"/>
        <v>9</v>
      </c>
      <c r="F17" s="7">
        <f t="shared" si="21"/>
        <v>3</v>
      </c>
      <c r="G17" s="7">
        <f t="shared" si="1"/>
        <v>6</v>
      </c>
      <c r="H17" s="7">
        <f t="shared" si="2"/>
        <v>25</v>
      </c>
      <c r="I17" s="7">
        <f t="shared" si="3"/>
        <v>29</v>
      </c>
      <c r="J17" s="1">
        <f t="shared" si="4"/>
        <v>109.13999999999999</v>
      </c>
      <c r="K17" s="7">
        <v>1</v>
      </c>
      <c r="L17" s="7">
        <f t="shared" si="5"/>
        <v>54</v>
      </c>
      <c r="M17" s="35">
        <f t="shared" si="6"/>
        <v>2.0211111111111109</v>
      </c>
      <c r="N17" s="61" t="s">
        <v>63</v>
      </c>
      <c r="O17" s="53"/>
      <c r="P17" s="2"/>
      <c r="Q17" s="60" t="s">
        <v>40</v>
      </c>
      <c r="R17" s="53">
        <v>25.05</v>
      </c>
      <c r="S17" s="2">
        <v>9.6</v>
      </c>
      <c r="T17" s="60" t="s">
        <v>40</v>
      </c>
      <c r="U17" s="119">
        <v>21.08</v>
      </c>
      <c r="V17" s="2">
        <v>5.8</v>
      </c>
      <c r="W17" s="60" t="s">
        <v>44</v>
      </c>
      <c r="X17" s="53">
        <v>23.06</v>
      </c>
      <c r="Y17" s="2">
        <v>8.57</v>
      </c>
      <c r="Z17" s="60" t="s">
        <v>17</v>
      </c>
      <c r="AA17" s="119">
        <v>26.38</v>
      </c>
      <c r="AB17" s="2">
        <v>9.99</v>
      </c>
      <c r="AC17" s="61" t="s">
        <v>30</v>
      </c>
      <c r="AD17" s="122">
        <v>26.24</v>
      </c>
      <c r="AE17" s="2">
        <v>20.7</v>
      </c>
      <c r="AF17" s="60" t="s">
        <v>40</v>
      </c>
      <c r="AG17" s="53">
        <v>21.57</v>
      </c>
      <c r="AH17" s="2">
        <v>11.99</v>
      </c>
      <c r="AI17" s="60" t="s">
        <v>40</v>
      </c>
      <c r="AJ17" s="53">
        <v>25.04</v>
      </c>
      <c r="AK17" s="2">
        <v>13.85</v>
      </c>
      <c r="AL17" s="112" t="s">
        <v>36</v>
      </c>
      <c r="AM17" s="113">
        <v>28.63</v>
      </c>
      <c r="AN17" s="114">
        <v>11.92</v>
      </c>
      <c r="AO17" s="61" t="s">
        <v>30</v>
      </c>
      <c r="AP17" s="53">
        <v>28.38</v>
      </c>
      <c r="AQ17" s="2">
        <v>16.72</v>
      </c>
      <c r="AR17" s="68">
        <f t="shared" si="7"/>
        <v>25.047777777777775</v>
      </c>
      <c r="AS17" s="2">
        <f t="shared" si="8"/>
        <v>28.047777777777775</v>
      </c>
      <c r="AT17" s="98" t="str">
        <f t="shared" si="9"/>
        <v>PPOOPOOOO</v>
      </c>
      <c r="AU17" s="99" t="str">
        <f t="shared" si="10"/>
        <v>PPOOP</v>
      </c>
      <c r="AW17" s="7" t="str">
        <f t="shared" si="22"/>
        <v/>
      </c>
      <c r="AX17" s="7" t="str">
        <f t="shared" si="11"/>
        <v>O</v>
      </c>
      <c r="AY17" s="7" t="str">
        <f t="shared" si="12"/>
        <v>O</v>
      </c>
      <c r="AZ17" s="7" t="str">
        <f t="shared" si="13"/>
        <v>O</v>
      </c>
      <c r="BA17" s="7" t="str">
        <f t="shared" si="14"/>
        <v>O</v>
      </c>
      <c r="BB17" s="7" t="str">
        <f t="shared" si="15"/>
        <v>P</v>
      </c>
      <c r="BC17" s="7" t="str">
        <f t="shared" si="16"/>
        <v>O</v>
      </c>
      <c r="BD17" s="7" t="str">
        <f t="shared" si="17"/>
        <v>O</v>
      </c>
      <c r="BE17" s="7" t="str">
        <f t="shared" si="18"/>
        <v>P</v>
      </c>
      <c r="BF17" s="7" t="str">
        <f t="shared" si="19"/>
        <v>P</v>
      </c>
      <c r="BH17" s="90" t="str">
        <f t="shared" si="23"/>
        <v>PPOOPOOOO</v>
      </c>
      <c r="BI17" s="90" t="s">
        <v>101</v>
      </c>
      <c r="BJ17" s="90" t="str">
        <f t="shared" si="20"/>
        <v>PPOOPOOOOO</v>
      </c>
    </row>
    <row r="18" spans="2:62" x14ac:dyDescent="0.25">
      <c r="B18" s="62">
        <v>15</v>
      </c>
      <c r="D18" s="50" t="s">
        <v>27</v>
      </c>
      <c r="E18" s="40">
        <f t="shared" si="0"/>
        <v>9</v>
      </c>
      <c r="F18" s="7">
        <f t="shared" si="21"/>
        <v>4</v>
      </c>
      <c r="G18" s="7">
        <f t="shared" si="1"/>
        <v>5</v>
      </c>
      <c r="H18" s="7">
        <f t="shared" si="2"/>
        <v>21</v>
      </c>
      <c r="I18" s="7">
        <f t="shared" si="3"/>
        <v>23</v>
      </c>
      <c r="J18" s="1">
        <f t="shared" si="4"/>
        <v>87.87</v>
      </c>
      <c r="K18" s="7">
        <v>2</v>
      </c>
      <c r="L18" s="7">
        <f t="shared" si="5"/>
        <v>44</v>
      </c>
      <c r="M18" s="35">
        <f t="shared" si="6"/>
        <v>1.9970454545454546</v>
      </c>
      <c r="N18" s="61" t="s">
        <v>63</v>
      </c>
      <c r="O18" s="53"/>
      <c r="P18" s="2"/>
      <c r="Q18" s="61" t="s">
        <v>30</v>
      </c>
      <c r="R18" s="53">
        <v>23.4</v>
      </c>
      <c r="S18" s="2">
        <v>9.9600000000000009</v>
      </c>
      <c r="T18" s="61" t="s">
        <v>30</v>
      </c>
      <c r="U18" s="53">
        <v>26.24</v>
      </c>
      <c r="V18" s="2">
        <v>15.82</v>
      </c>
      <c r="W18" s="60" t="s">
        <v>78</v>
      </c>
      <c r="X18" s="53">
        <v>24.67</v>
      </c>
      <c r="Y18" s="2">
        <v>9.0500000000000007</v>
      </c>
      <c r="Z18" s="60" t="s">
        <v>44</v>
      </c>
      <c r="AA18" s="53">
        <v>27.31</v>
      </c>
      <c r="AB18" s="2">
        <v>13.6</v>
      </c>
      <c r="AC18" s="60" t="s">
        <v>17</v>
      </c>
      <c r="AD18" s="53">
        <v>24.2</v>
      </c>
      <c r="AE18" s="2">
        <v>10.09</v>
      </c>
      <c r="AF18" s="60" t="s">
        <v>47</v>
      </c>
      <c r="AG18" s="53">
        <v>21.93</v>
      </c>
      <c r="AH18" s="2">
        <v>5.8</v>
      </c>
      <c r="AI18" s="60" t="s">
        <v>17</v>
      </c>
      <c r="AJ18" s="53">
        <v>21.06</v>
      </c>
      <c r="AK18" s="2">
        <v>10.31</v>
      </c>
      <c r="AL18" s="61" t="s">
        <v>19</v>
      </c>
      <c r="AM18" s="53">
        <v>24.24</v>
      </c>
      <c r="AN18" s="2">
        <v>6.04</v>
      </c>
      <c r="AO18" s="61" t="s">
        <v>19</v>
      </c>
      <c r="AP18" s="53">
        <v>26.37</v>
      </c>
      <c r="AQ18" s="2">
        <v>7.2</v>
      </c>
      <c r="AR18" s="68">
        <f t="shared" si="7"/>
        <v>24.380000000000003</v>
      </c>
      <c r="AS18" s="2">
        <f t="shared" si="8"/>
        <v>28.380000000000003</v>
      </c>
      <c r="AT18" s="98" t="str">
        <f t="shared" si="9"/>
        <v>PPOOOOOPP</v>
      </c>
      <c r="AU18" s="99" t="str">
        <f t="shared" si="10"/>
        <v>PPOOO</v>
      </c>
      <c r="AW18" s="7" t="str">
        <f t="shared" si="22"/>
        <v/>
      </c>
      <c r="AX18" s="7" t="str">
        <f t="shared" si="11"/>
        <v>P</v>
      </c>
      <c r="AY18" s="7" t="str">
        <f t="shared" si="12"/>
        <v>P</v>
      </c>
      <c r="AZ18" s="7" t="str">
        <f t="shared" si="13"/>
        <v>O</v>
      </c>
      <c r="BA18" s="7" t="str">
        <f t="shared" si="14"/>
        <v>O</v>
      </c>
      <c r="BB18" s="7" t="str">
        <f t="shared" si="15"/>
        <v>O</v>
      </c>
      <c r="BC18" s="7" t="str">
        <f t="shared" si="16"/>
        <v>O</v>
      </c>
      <c r="BD18" s="7" t="str">
        <f t="shared" si="17"/>
        <v>O</v>
      </c>
      <c r="BE18" s="7" t="str">
        <f t="shared" si="18"/>
        <v>P</v>
      </c>
      <c r="BF18" s="7" t="str">
        <f t="shared" si="19"/>
        <v>P</v>
      </c>
      <c r="BH18" s="90" t="str">
        <f t="shared" si="23"/>
        <v>PPOOOOOPP</v>
      </c>
      <c r="BI18" s="90" t="s">
        <v>132</v>
      </c>
      <c r="BJ18" s="90" t="str">
        <f t="shared" si="20"/>
        <v>PPOOOOOPPOOOOPOOOOP</v>
      </c>
    </row>
    <row r="19" spans="2:62" x14ac:dyDescent="0.25">
      <c r="B19" s="62">
        <v>16</v>
      </c>
      <c r="D19" s="50" t="s">
        <v>41</v>
      </c>
      <c r="E19" s="40">
        <f t="shared" si="0"/>
        <v>9</v>
      </c>
      <c r="F19" s="7">
        <f t="shared" si="21"/>
        <v>3</v>
      </c>
      <c r="G19" s="7">
        <f t="shared" si="1"/>
        <v>6</v>
      </c>
      <c r="H19" s="7">
        <f t="shared" si="2"/>
        <v>19</v>
      </c>
      <c r="I19" s="7">
        <f t="shared" si="3"/>
        <v>22</v>
      </c>
      <c r="J19" s="1">
        <f t="shared" si="4"/>
        <v>75.019999999999982</v>
      </c>
      <c r="K19" s="7">
        <v>2</v>
      </c>
      <c r="L19" s="7">
        <f t="shared" si="5"/>
        <v>41</v>
      </c>
      <c r="M19" s="35">
        <f t="shared" si="6"/>
        <v>1.8297560975609752</v>
      </c>
      <c r="N19" s="61" t="s">
        <v>63</v>
      </c>
      <c r="O19" s="105"/>
      <c r="P19" s="2"/>
      <c r="Q19" s="60" t="s">
        <v>44</v>
      </c>
      <c r="R19" s="105">
        <v>23.41</v>
      </c>
      <c r="S19" s="2">
        <v>14.57</v>
      </c>
      <c r="T19" s="60" t="s">
        <v>40</v>
      </c>
      <c r="U19" s="105">
        <v>22.61</v>
      </c>
      <c r="V19" s="2">
        <v>9.25</v>
      </c>
      <c r="W19" s="60" t="s">
        <v>78</v>
      </c>
      <c r="X19" s="105">
        <v>25.25</v>
      </c>
      <c r="Y19" s="2">
        <v>6.8</v>
      </c>
      <c r="Z19" s="60" t="s">
        <v>21</v>
      </c>
      <c r="AA19" s="105">
        <v>24.35</v>
      </c>
      <c r="AB19" s="2">
        <v>6.18</v>
      </c>
      <c r="AC19" s="61" t="s">
        <v>19</v>
      </c>
      <c r="AD19" s="105">
        <v>25.91</v>
      </c>
      <c r="AE19" s="2">
        <v>7.55</v>
      </c>
      <c r="AF19" s="61" t="s">
        <v>26</v>
      </c>
      <c r="AG19" s="105">
        <v>26.17</v>
      </c>
      <c r="AH19" s="2">
        <v>11.41</v>
      </c>
      <c r="AI19" s="60" t="s">
        <v>17</v>
      </c>
      <c r="AJ19" s="105">
        <v>20.82</v>
      </c>
      <c r="AK19" s="2">
        <v>8.3800000000000008</v>
      </c>
      <c r="AL19" s="61" t="s">
        <v>19</v>
      </c>
      <c r="AM19" s="105">
        <v>25.05</v>
      </c>
      <c r="AN19" s="2">
        <v>6.17</v>
      </c>
      <c r="AO19" s="60" t="s">
        <v>17</v>
      </c>
      <c r="AP19" s="105">
        <v>25.45</v>
      </c>
      <c r="AQ19" s="2">
        <v>4.71</v>
      </c>
      <c r="AR19" s="68">
        <f t="shared" si="7"/>
        <v>24.335555555555555</v>
      </c>
      <c r="AS19" s="2">
        <f t="shared" si="8"/>
        <v>27.335555555555555</v>
      </c>
      <c r="AT19" s="98" t="str">
        <f t="shared" si="9"/>
        <v>OPOPPOOOO</v>
      </c>
      <c r="AU19" s="99" t="str">
        <f t="shared" si="10"/>
        <v>OPOPP</v>
      </c>
      <c r="AW19" s="7" t="str">
        <f t="shared" si="22"/>
        <v/>
      </c>
      <c r="AX19" s="7" t="str">
        <f t="shared" si="11"/>
        <v>O</v>
      </c>
      <c r="AY19" s="7" t="str">
        <f t="shared" si="12"/>
        <v>O</v>
      </c>
      <c r="AZ19" s="7" t="str">
        <f t="shared" si="13"/>
        <v>O</v>
      </c>
      <c r="BA19" s="7" t="str">
        <f t="shared" si="14"/>
        <v>O</v>
      </c>
      <c r="BB19" s="7" t="str">
        <f t="shared" si="15"/>
        <v>P</v>
      </c>
      <c r="BC19" s="7" t="str">
        <f t="shared" si="16"/>
        <v>P</v>
      </c>
      <c r="BD19" s="7" t="str">
        <f t="shared" si="17"/>
        <v>O</v>
      </c>
      <c r="BE19" s="7" t="str">
        <f t="shared" si="18"/>
        <v>P</v>
      </c>
      <c r="BF19" s="7" t="str">
        <f t="shared" si="19"/>
        <v>O</v>
      </c>
      <c r="BH19" s="90" t="str">
        <f t="shared" si="23"/>
        <v>OPOPPOOOO</v>
      </c>
      <c r="BI19" s="90" t="s">
        <v>133</v>
      </c>
      <c r="BJ19" s="90" t="str">
        <f t="shared" si="20"/>
        <v>OPOPPOOOOOPOOOO</v>
      </c>
    </row>
    <row r="20" spans="2:62" x14ac:dyDescent="0.25">
      <c r="B20" s="62">
        <v>17</v>
      </c>
      <c r="D20" s="50" t="s">
        <v>33</v>
      </c>
      <c r="E20" s="40">
        <f t="shared" si="0"/>
        <v>8</v>
      </c>
      <c r="F20" s="7">
        <f t="shared" si="21"/>
        <v>3</v>
      </c>
      <c r="G20" s="7">
        <f t="shared" si="1"/>
        <v>5</v>
      </c>
      <c r="H20" s="7">
        <f t="shared" si="2"/>
        <v>19</v>
      </c>
      <c r="I20" s="7">
        <f t="shared" si="3"/>
        <v>26</v>
      </c>
      <c r="J20" s="1">
        <f t="shared" si="4"/>
        <v>89.95</v>
      </c>
      <c r="K20" s="7">
        <v>1</v>
      </c>
      <c r="L20" s="7">
        <f t="shared" si="5"/>
        <v>45</v>
      </c>
      <c r="M20" s="35">
        <f t="shared" si="6"/>
        <v>1.9988888888888889</v>
      </c>
      <c r="N20" s="61" t="s">
        <v>63</v>
      </c>
      <c r="O20" s="53"/>
      <c r="P20" s="2"/>
      <c r="Q20" s="61" t="s">
        <v>63</v>
      </c>
      <c r="R20" s="108"/>
      <c r="S20" s="2"/>
      <c r="T20" s="60" t="s">
        <v>17</v>
      </c>
      <c r="U20" s="53">
        <v>23.17</v>
      </c>
      <c r="V20" s="2">
        <v>9.58</v>
      </c>
      <c r="W20" s="61" t="s">
        <v>18</v>
      </c>
      <c r="X20" s="53">
        <v>21.94</v>
      </c>
      <c r="Y20" s="2">
        <v>9.41</v>
      </c>
      <c r="Z20" s="60" t="s">
        <v>40</v>
      </c>
      <c r="AA20" s="53">
        <v>24.74</v>
      </c>
      <c r="AB20" s="2">
        <v>10.34</v>
      </c>
      <c r="AC20" s="60" t="s">
        <v>40</v>
      </c>
      <c r="AD20" s="123">
        <v>23.73</v>
      </c>
      <c r="AE20" s="2">
        <v>10.27</v>
      </c>
      <c r="AF20" s="61" t="s">
        <v>34</v>
      </c>
      <c r="AG20" s="53">
        <v>27.83</v>
      </c>
      <c r="AH20" s="2">
        <v>16.55</v>
      </c>
      <c r="AI20" s="60" t="s">
        <v>78</v>
      </c>
      <c r="AJ20" s="53">
        <v>25.29</v>
      </c>
      <c r="AK20" s="2">
        <v>13.8</v>
      </c>
      <c r="AL20" s="60" t="s">
        <v>40</v>
      </c>
      <c r="AM20" s="53">
        <v>21.76</v>
      </c>
      <c r="AN20" s="2">
        <v>3.8</v>
      </c>
      <c r="AO20" s="61" t="s">
        <v>30</v>
      </c>
      <c r="AP20" s="53">
        <v>25.28</v>
      </c>
      <c r="AQ20" s="2">
        <v>16.2</v>
      </c>
      <c r="AR20" s="68">
        <f t="shared" si="7"/>
        <v>24.217499999999998</v>
      </c>
      <c r="AS20" s="2">
        <f t="shared" si="8"/>
        <v>27.217499999999998</v>
      </c>
      <c r="AT20" s="98" t="str">
        <f t="shared" si="9"/>
        <v>POOPOOPO</v>
      </c>
      <c r="AU20" s="99" t="str">
        <f t="shared" si="10"/>
        <v>POOPO</v>
      </c>
      <c r="AW20" s="7" t="str">
        <f t="shared" si="22"/>
        <v/>
      </c>
      <c r="AX20" s="7" t="str">
        <f t="shared" si="11"/>
        <v/>
      </c>
      <c r="AY20" s="7" t="str">
        <f t="shared" si="12"/>
        <v>O</v>
      </c>
      <c r="AZ20" s="7" t="str">
        <f t="shared" si="13"/>
        <v>P</v>
      </c>
      <c r="BA20" s="7" t="str">
        <f t="shared" si="14"/>
        <v>O</v>
      </c>
      <c r="BB20" s="7" t="str">
        <f t="shared" si="15"/>
        <v>O</v>
      </c>
      <c r="BC20" s="7" t="str">
        <f t="shared" si="16"/>
        <v>P</v>
      </c>
      <c r="BD20" s="7" t="str">
        <f t="shared" si="17"/>
        <v>O</v>
      </c>
      <c r="BE20" s="7" t="str">
        <f t="shared" si="18"/>
        <v>O</v>
      </c>
      <c r="BF20" s="7" t="str">
        <f t="shared" si="19"/>
        <v>P</v>
      </c>
      <c r="BH20" s="90" t="str">
        <f t="shared" si="23"/>
        <v>POOPOOPO</v>
      </c>
      <c r="BI20" s="90" t="s">
        <v>134</v>
      </c>
      <c r="BJ20" s="90" t="str">
        <f t="shared" si="20"/>
        <v>POOPOOPOOOOOPOOP</v>
      </c>
    </row>
    <row r="21" spans="2:62" x14ac:dyDescent="0.25">
      <c r="B21" s="62">
        <v>18</v>
      </c>
      <c r="D21" s="50" t="s">
        <v>146</v>
      </c>
      <c r="E21" s="40">
        <f t="shared" si="0"/>
        <v>5</v>
      </c>
      <c r="F21" s="7">
        <f t="shared" si="21"/>
        <v>2</v>
      </c>
      <c r="G21" s="7">
        <f t="shared" si="1"/>
        <v>3</v>
      </c>
      <c r="H21" s="7">
        <f t="shared" si="2"/>
        <v>7</v>
      </c>
      <c r="I21" s="7">
        <f t="shared" si="3"/>
        <v>11</v>
      </c>
      <c r="J21" s="1">
        <f t="shared" si="4"/>
        <v>45.01</v>
      </c>
      <c r="K21" s="7">
        <v>2</v>
      </c>
      <c r="L21" s="7">
        <f t="shared" si="5"/>
        <v>18</v>
      </c>
      <c r="M21" s="35">
        <f t="shared" si="6"/>
        <v>2.5005555555555556</v>
      </c>
      <c r="N21" s="61" t="s">
        <v>63</v>
      </c>
      <c r="O21" s="53"/>
      <c r="P21" s="2"/>
      <c r="Q21" s="60" t="s">
        <v>63</v>
      </c>
      <c r="R21" s="53"/>
      <c r="S21" s="2"/>
      <c r="T21" s="61" t="s">
        <v>63</v>
      </c>
      <c r="U21" s="53"/>
      <c r="V21" s="2"/>
      <c r="W21" s="61" t="s">
        <v>63</v>
      </c>
      <c r="X21" s="53"/>
      <c r="Y21" s="2"/>
      <c r="Z21" s="61" t="s">
        <v>63</v>
      </c>
      <c r="AA21" s="53"/>
      <c r="AB21" s="2"/>
      <c r="AC21" s="60" t="s">
        <v>47</v>
      </c>
      <c r="AD21" s="126">
        <v>23.71</v>
      </c>
      <c r="AE21" s="2">
        <v>5.55</v>
      </c>
      <c r="AF21" s="61" t="s">
        <v>18</v>
      </c>
      <c r="AG21" s="53">
        <v>26.34</v>
      </c>
      <c r="AH21" s="2">
        <v>14.91</v>
      </c>
      <c r="AI21" s="60" t="s">
        <v>47</v>
      </c>
      <c r="AJ21" s="53">
        <v>23.63</v>
      </c>
      <c r="AK21" s="2">
        <v>5.58</v>
      </c>
      <c r="AL21" s="61" t="s">
        <v>19</v>
      </c>
      <c r="AM21" s="127">
        <v>25.91</v>
      </c>
      <c r="AN21" s="2">
        <v>8.85</v>
      </c>
      <c r="AO21" s="60" t="s">
        <v>21</v>
      </c>
      <c r="AP21" s="53">
        <v>25.56</v>
      </c>
      <c r="AQ21" s="2">
        <v>10.119999999999999</v>
      </c>
      <c r="AR21" s="68">
        <f t="shared" si="7"/>
        <v>25.029999999999998</v>
      </c>
      <c r="AS21" s="2">
        <f t="shared" si="8"/>
        <v>27.029999999999998</v>
      </c>
      <c r="AT21" s="98" t="str">
        <f t="shared" si="9"/>
        <v>OPOPO</v>
      </c>
      <c r="AU21" s="99" t="str">
        <f t="shared" si="10"/>
        <v>OPOPO</v>
      </c>
      <c r="AW21" s="7" t="str">
        <f t="shared" si="22"/>
        <v/>
      </c>
      <c r="AX21" s="7" t="str">
        <f t="shared" si="11"/>
        <v/>
      </c>
      <c r="AY21" s="7" t="str">
        <f t="shared" si="12"/>
        <v/>
      </c>
      <c r="AZ21" s="7" t="str">
        <f t="shared" si="13"/>
        <v/>
      </c>
      <c r="BA21" s="7" t="str">
        <f t="shared" si="14"/>
        <v/>
      </c>
      <c r="BB21" s="7" t="str">
        <f t="shared" si="15"/>
        <v>O</v>
      </c>
      <c r="BC21" s="7" t="str">
        <f t="shared" si="16"/>
        <v>P</v>
      </c>
      <c r="BD21" s="7" t="str">
        <f t="shared" si="17"/>
        <v>O</v>
      </c>
      <c r="BE21" s="7" t="str">
        <f t="shared" si="18"/>
        <v>P</v>
      </c>
      <c r="BF21" s="7" t="str">
        <f t="shared" si="19"/>
        <v>O</v>
      </c>
      <c r="BH21" s="90" t="str">
        <f t="shared" si="23"/>
        <v>OPOPO</v>
      </c>
      <c r="BI21" s="90" t="s">
        <v>101</v>
      </c>
      <c r="BJ21" s="90" t="str">
        <f t="shared" si="20"/>
        <v>OPOPOO</v>
      </c>
    </row>
    <row r="22" spans="2:62" x14ac:dyDescent="0.25">
      <c r="B22" s="62">
        <v>19</v>
      </c>
      <c r="D22" s="50" t="s">
        <v>85</v>
      </c>
      <c r="E22" s="40">
        <f t="shared" si="0"/>
        <v>9</v>
      </c>
      <c r="F22" s="7">
        <f t="shared" si="21"/>
        <v>3</v>
      </c>
      <c r="G22" s="7">
        <f t="shared" si="1"/>
        <v>6</v>
      </c>
      <c r="H22" s="7">
        <f t="shared" si="2"/>
        <v>16</v>
      </c>
      <c r="I22" s="7">
        <f t="shared" si="3"/>
        <v>22</v>
      </c>
      <c r="J22" s="1">
        <f t="shared" si="4"/>
        <v>73.31</v>
      </c>
      <c r="K22" s="7">
        <v>3</v>
      </c>
      <c r="L22" s="7">
        <f t="shared" si="5"/>
        <v>38</v>
      </c>
      <c r="M22" s="35">
        <f t="shared" si="6"/>
        <v>1.9292105263157895</v>
      </c>
      <c r="N22" s="61" t="s">
        <v>63</v>
      </c>
      <c r="O22" s="53"/>
      <c r="P22" s="2"/>
      <c r="Q22" s="61" t="s">
        <v>26</v>
      </c>
      <c r="R22" s="119">
        <v>21.98</v>
      </c>
      <c r="S22" s="2">
        <v>9.6</v>
      </c>
      <c r="T22" s="60" t="s">
        <v>17</v>
      </c>
      <c r="U22" s="105">
        <v>23.68</v>
      </c>
      <c r="V22" s="2">
        <v>10.44</v>
      </c>
      <c r="W22" s="61" t="s">
        <v>26</v>
      </c>
      <c r="X22" s="53">
        <v>23.66</v>
      </c>
      <c r="Y22" s="2">
        <v>8.9499999999999993</v>
      </c>
      <c r="Z22" s="60" t="s">
        <v>21</v>
      </c>
      <c r="AA22" s="53">
        <v>22.93</v>
      </c>
      <c r="AB22" s="2">
        <v>6.41</v>
      </c>
      <c r="AC22" s="61" t="s">
        <v>18</v>
      </c>
      <c r="AD22" s="53">
        <v>25.82</v>
      </c>
      <c r="AE22" s="2">
        <v>12.65</v>
      </c>
      <c r="AF22" s="60" t="s">
        <v>17</v>
      </c>
      <c r="AG22" s="53">
        <v>26.69</v>
      </c>
      <c r="AH22" s="2">
        <v>10.41</v>
      </c>
      <c r="AI22" s="60" t="s">
        <v>21</v>
      </c>
      <c r="AJ22" s="53">
        <v>25.16</v>
      </c>
      <c r="AK22" s="2">
        <v>6.2</v>
      </c>
      <c r="AL22" s="60" t="s">
        <v>47</v>
      </c>
      <c r="AM22" s="53">
        <v>21.98</v>
      </c>
      <c r="AN22" s="2">
        <v>3</v>
      </c>
      <c r="AO22" s="60" t="s">
        <v>21</v>
      </c>
      <c r="AP22" s="53">
        <v>21.35</v>
      </c>
      <c r="AQ22" s="2">
        <v>5.65</v>
      </c>
      <c r="AR22" s="68">
        <f t="shared" si="7"/>
        <v>23.694444444444443</v>
      </c>
      <c r="AS22" s="2">
        <f t="shared" si="8"/>
        <v>26.694444444444443</v>
      </c>
      <c r="AT22" s="98" t="str">
        <f t="shared" si="9"/>
        <v>OOOOPOPOP</v>
      </c>
      <c r="AU22" s="99" t="str">
        <f t="shared" si="10"/>
        <v>OOOOP</v>
      </c>
      <c r="AW22" s="7" t="str">
        <f t="shared" si="22"/>
        <v/>
      </c>
      <c r="AX22" s="7" t="str">
        <f t="shared" si="11"/>
        <v>P</v>
      </c>
      <c r="AY22" s="7" t="str">
        <f t="shared" si="12"/>
        <v>O</v>
      </c>
      <c r="AZ22" s="7" t="str">
        <f t="shared" si="13"/>
        <v>P</v>
      </c>
      <c r="BA22" s="7" t="str">
        <f t="shared" si="14"/>
        <v>O</v>
      </c>
      <c r="BB22" s="7" t="str">
        <f t="shared" si="15"/>
        <v>P</v>
      </c>
      <c r="BC22" s="7" t="str">
        <f t="shared" si="16"/>
        <v>O</v>
      </c>
      <c r="BD22" s="7" t="str">
        <f t="shared" si="17"/>
        <v>O</v>
      </c>
      <c r="BE22" s="7" t="str">
        <f t="shared" si="18"/>
        <v>O</v>
      </c>
      <c r="BF22" s="7" t="str">
        <f t="shared" si="19"/>
        <v>O</v>
      </c>
      <c r="BH22" s="90" t="str">
        <f t="shared" si="23"/>
        <v>OOOOPOPOP</v>
      </c>
      <c r="BI22" s="90" t="s">
        <v>135</v>
      </c>
      <c r="BJ22" s="90" t="str">
        <f t="shared" si="20"/>
        <v>OOOOPOPOPOOOOPPPPP</v>
      </c>
    </row>
    <row r="23" spans="2:62" x14ac:dyDescent="0.25">
      <c r="B23" s="62">
        <v>20</v>
      </c>
      <c r="D23" s="50" t="s">
        <v>61</v>
      </c>
      <c r="E23" s="40">
        <f t="shared" si="0"/>
        <v>9</v>
      </c>
      <c r="F23" s="7">
        <f t="shared" si="21"/>
        <v>3</v>
      </c>
      <c r="G23" s="7">
        <f t="shared" si="1"/>
        <v>6</v>
      </c>
      <c r="H23" s="7">
        <f t="shared" si="2"/>
        <v>20</v>
      </c>
      <c r="I23" s="7">
        <f t="shared" si="3"/>
        <v>27</v>
      </c>
      <c r="J23" s="1">
        <f t="shared" si="4"/>
        <v>76.680000000000007</v>
      </c>
      <c r="K23" s="7">
        <v>1</v>
      </c>
      <c r="L23" s="7">
        <f t="shared" si="5"/>
        <v>47</v>
      </c>
      <c r="M23" s="35">
        <f t="shared" si="6"/>
        <v>1.6314893617021278</v>
      </c>
      <c r="N23" s="61" t="s">
        <v>63</v>
      </c>
      <c r="O23" s="53"/>
      <c r="P23" s="2"/>
      <c r="Q23" s="60" t="s">
        <v>38</v>
      </c>
      <c r="R23" s="121">
        <v>21.73</v>
      </c>
      <c r="S23" s="2">
        <v>2.4</v>
      </c>
      <c r="T23" s="60" t="s">
        <v>78</v>
      </c>
      <c r="U23" s="53">
        <v>21.55</v>
      </c>
      <c r="V23" s="2">
        <v>4</v>
      </c>
      <c r="W23" s="61" t="s">
        <v>32</v>
      </c>
      <c r="X23" s="53">
        <v>22.71</v>
      </c>
      <c r="Y23" s="2">
        <v>10.11</v>
      </c>
      <c r="Z23" s="60" t="s">
        <v>38</v>
      </c>
      <c r="AA23" s="53">
        <v>23.32</v>
      </c>
      <c r="AB23" s="2">
        <v>6.4</v>
      </c>
      <c r="AC23" s="112" t="s">
        <v>32</v>
      </c>
      <c r="AD23" s="113">
        <v>29.13</v>
      </c>
      <c r="AE23" s="114">
        <v>11</v>
      </c>
      <c r="AF23" s="60" t="s">
        <v>38</v>
      </c>
      <c r="AG23" s="53">
        <v>22.82</v>
      </c>
      <c r="AH23" s="2">
        <v>8.81</v>
      </c>
      <c r="AI23" s="60" t="s">
        <v>40</v>
      </c>
      <c r="AJ23" s="53">
        <v>22.59</v>
      </c>
      <c r="AK23" s="2">
        <v>14</v>
      </c>
      <c r="AL23" s="61" t="s">
        <v>32</v>
      </c>
      <c r="AM23" s="126">
        <v>19.809999999999999</v>
      </c>
      <c r="AN23" s="2">
        <v>7.7</v>
      </c>
      <c r="AO23" s="60" t="s">
        <v>44</v>
      </c>
      <c r="AP23" s="53">
        <v>27.26</v>
      </c>
      <c r="AQ23" s="2">
        <v>12.26</v>
      </c>
      <c r="AR23" s="68">
        <f t="shared" si="7"/>
        <v>23.435555555555553</v>
      </c>
      <c r="AS23" s="2">
        <f t="shared" si="8"/>
        <v>26.435555555555553</v>
      </c>
      <c r="AT23" s="98" t="str">
        <f t="shared" si="9"/>
        <v>OPOOPOPOO</v>
      </c>
      <c r="AU23" s="99" t="str">
        <f t="shared" si="10"/>
        <v>OPOOP</v>
      </c>
      <c r="AW23" s="7" t="str">
        <f t="shared" si="22"/>
        <v/>
      </c>
      <c r="AX23" s="7" t="str">
        <f t="shared" si="11"/>
        <v>O</v>
      </c>
      <c r="AY23" s="7" t="str">
        <f t="shared" si="12"/>
        <v>O</v>
      </c>
      <c r="AZ23" s="7" t="str">
        <f t="shared" si="13"/>
        <v>P</v>
      </c>
      <c r="BA23" s="7" t="str">
        <f t="shared" si="14"/>
        <v>O</v>
      </c>
      <c r="BB23" s="7" t="str">
        <f t="shared" si="15"/>
        <v>P</v>
      </c>
      <c r="BC23" s="7" t="str">
        <f t="shared" si="16"/>
        <v>O</v>
      </c>
      <c r="BD23" s="7" t="str">
        <f t="shared" si="17"/>
        <v>O</v>
      </c>
      <c r="BE23" s="7" t="str">
        <f t="shared" si="18"/>
        <v>P</v>
      </c>
      <c r="BF23" s="7" t="str">
        <f t="shared" si="19"/>
        <v>O</v>
      </c>
      <c r="BH23" s="90" t="str">
        <f t="shared" si="23"/>
        <v>OPOOPOPOO</v>
      </c>
      <c r="BI23" s="90" t="s">
        <v>103</v>
      </c>
      <c r="BJ23" s="90" t="str">
        <f t="shared" si="20"/>
        <v>OPOOPOPOOPOOO</v>
      </c>
    </row>
    <row r="24" spans="2:62" x14ac:dyDescent="0.25">
      <c r="B24" s="62">
        <v>21</v>
      </c>
      <c r="D24" s="50" t="s">
        <v>145</v>
      </c>
      <c r="E24" s="40">
        <f t="shared" si="0"/>
        <v>5</v>
      </c>
      <c r="F24" s="7">
        <f t="shared" si="21"/>
        <v>4</v>
      </c>
      <c r="G24" s="7">
        <f t="shared" si="1"/>
        <v>1</v>
      </c>
      <c r="H24" s="7">
        <f t="shared" si="2"/>
        <v>14</v>
      </c>
      <c r="I24" s="7">
        <f t="shared" si="3"/>
        <v>8</v>
      </c>
      <c r="J24" s="1">
        <f t="shared" si="4"/>
        <v>43.95</v>
      </c>
      <c r="K24" s="7">
        <v>3</v>
      </c>
      <c r="L24" s="7">
        <f t="shared" si="5"/>
        <v>22</v>
      </c>
      <c r="M24" s="35">
        <f t="shared" si="6"/>
        <v>1.9977272727272728</v>
      </c>
      <c r="N24" s="61" t="s">
        <v>63</v>
      </c>
      <c r="O24" s="53"/>
      <c r="P24" s="2"/>
      <c r="Q24" s="60" t="s">
        <v>63</v>
      </c>
      <c r="R24" s="53"/>
      <c r="S24" s="2"/>
      <c r="T24" s="61" t="s">
        <v>63</v>
      </c>
      <c r="U24" s="53"/>
      <c r="V24" s="2"/>
      <c r="W24" s="61" t="s">
        <v>63</v>
      </c>
      <c r="X24" s="53"/>
      <c r="Y24" s="2"/>
      <c r="Z24" s="61" t="s">
        <v>63</v>
      </c>
      <c r="AA24" s="53"/>
      <c r="AB24" s="2"/>
      <c r="AC24" s="61" t="s">
        <v>18</v>
      </c>
      <c r="AD24" s="127">
        <v>18.920000000000002</v>
      </c>
      <c r="AE24" s="2">
        <v>6.8</v>
      </c>
      <c r="AF24" s="60" t="s">
        <v>17</v>
      </c>
      <c r="AG24" s="53">
        <v>24.43</v>
      </c>
      <c r="AH24" s="2">
        <v>13.84</v>
      </c>
      <c r="AI24" s="61" t="s">
        <v>19</v>
      </c>
      <c r="AJ24" s="53">
        <v>24.24</v>
      </c>
      <c r="AK24" s="2">
        <v>6.18</v>
      </c>
      <c r="AL24" s="61" t="s">
        <v>26</v>
      </c>
      <c r="AM24" s="53">
        <v>26.18</v>
      </c>
      <c r="AN24" s="2">
        <v>10.93</v>
      </c>
      <c r="AO24" s="61" t="s">
        <v>18</v>
      </c>
      <c r="AP24" s="53">
        <v>21.46</v>
      </c>
      <c r="AQ24" s="2">
        <v>6.2</v>
      </c>
      <c r="AR24" s="68">
        <f t="shared" si="7"/>
        <v>23.046000000000003</v>
      </c>
      <c r="AS24" s="2">
        <f t="shared" si="8"/>
        <v>27.046000000000003</v>
      </c>
      <c r="AT24" s="98" t="str">
        <f t="shared" si="9"/>
        <v>PPPOP</v>
      </c>
      <c r="AU24" s="99" t="str">
        <f t="shared" si="10"/>
        <v>PPPOP</v>
      </c>
      <c r="AW24" s="7" t="str">
        <f t="shared" si="22"/>
        <v/>
      </c>
      <c r="AX24" s="7" t="str">
        <f t="shared" si="11"/>
        <v/>
      </c>
      <c r="AY24" s="7" t="str">
        <f t="shared" si="12"/>
        <v/>
      </c>
      <c r="AZ24" s="7" t="str">
        <f t="shared" si="13"/>
        <v/>
      </c>
      <c r="BA24" s="7" t="str">
        <f t="shared" si="14"/>
        <v/>
      </c>
      <c r="BB24" s="7" t="str">
        <f t="shared" si="15"/>
        <v>P</v>
      </c>
      <c r="BC24" s="7" t="str">
        <f t="shared" si="16"/>
        <v>O</v>
      </c>
      <c r="BD24" s="7" t="str">
        <f t="shared" si="17"/>
        <v>P</v>
      </c>
      <c r="BE24" s="7" t="str">
        <f t="shared" si="18"/>
        <v>P</v>
      </c>
      <c r="BF24" s="7" t="str">
        <f t="shared" si="19"/>
        <v>P</v>
      </c>
      <c r="BH24" s="90" t="str">
        <f t="shared" si="23"/>
        <v>PPPOP</v>
      </c>
      <c r="BI24" s="90" t="s">
        <v>136</v>
      </c>
      <c r="BJ24" s="90" t="str">
        <f t="shared" si="20"/>
        <v>PPPOPOOPOPOOPO</v>
      </c>
    </row>
    <row r="25" spans="2:62" x14ac:dyDescent="0.25">
      <c r="B25" s="62">
        <v>22</v>
      </c>
      <c r="D25" s="50" t="s">
        <v>23</v>
      </c>
      <c r="E25" s="40">
        <f t="shared" si="0"/>
        <v>10</v>
      </c>
      <c r="F25" s="7">
        <f t="shared" si="21"/>
        <v>3</v>
      </c>
      <c r="G25" s="7">
        <f t="shared" si="1"/>
        <v>7</v>
      </c>
      <c r="H25" s="7">
        <f t="shared" si="2"/>
        <v>19</v>
      </c>
      <c r="I25" s="7">
        <f t="shared" si="3"/>
        <v>29</v>
      </c>
      <c r="J25" s="1">
        <f t="shared" si="4"/>
        <v>91.19</v>
      </c>
      <c r="K25" s="7">
        <v>2</v>
      </c>
      <c r="L25" s="7">
        <f t="shared" si="5"/>
        <v>48</v>
      </c>
      <c r="M25" s="35">
        <f t="shared" si="6"/>
        <v>1.8997916666666665</v>
      </c>
      <c r="N25" s="60" t="s">
        <v>17</v>
      </c>
      <c r="O25" s="53">
        <v>26.35</v>
      </c>
      <c r="P25" s="2">
        <v>14.42</v>
      </c>
      <c r="Q25" s="61" t="s">
        <v>30</v>
      </c>
      <c r="R25" s="126">
        <v>24.52</v>
      </c>
      <c r="S25" s="2">
        <v>13.6</v>
      </c>
      <c r="T25" s="60" t="s">
        <v>44</v>
      </c>
      <c r="U25" s="53">
        <v>23.95</v>
      </c>
      <c r="V25" s="2">
        <v>13.8</v>
      </c>
      <c r="W25" s="60" t="s">
        <v>78</v>
      </c>
      <c r="X25" s="53">
        <v>22.59</v>
      </c>
      <c r="Y25" s="2">
        <v>8.01</v>
      </c>
      <c r="Z25" s="60" t="s">
        <v>38</v>
      </c>
      <c r="AA25" s="53">
        <v>25.07</v>
      </c>
      <c r="AB25" s="2">
        <v>9</v>
      </c>
      <c r="AC25" s="60" t="s">
        <v>78</v>
      </c>
      <c r="AD25" s="53">
        <v>24.72</v>
      </c>
      <c r="AE25" s="2">
        <v>7.05</v>
      </c>
      <c r="AF25" s="60" t="s">
        <v>17</v>
      </c>
      <c r="AG25" s="53">
        <v>23.63</v>
      </c>
      <c r="AH25" s="2">
        <v>10.5</v>
      </c>
      <c r="AI25" s="61" t="s">
        <v>26</v>
      </c>
      <c r="AJ25" s="53">
        <v>23.16</v>
      </c>
      <c r="AK25" s="2">
        <v>6.8</v>
      </c>
      <c r="AL25" s="60" t="s">
        <v>21</v>
      </c>
      <c r="AM25" s="53">
        <v>23.43</v>
      </c>
      <c r="AN25" s="2">
        <v>4</v>
      </c>
      <c r="AO25" s="61" t="s">
        <v>19</v>
      </c>
      <c r="AP25" s="53">
        <v>22.43</v>
      </c>
      <c r="AQ25" s="2">
        <v>4.01</v>
      </c>
      <c r="AR25" s="68">
        <f t="shared" si="7"/>
        <v>23.722222222222221</v>
      </c>
      <c r="AS25" s="2">
        <f t="shared" si="8"/>
        <v>26.722222222222221</v>
      </c>
      <c r="AT25" s="98" t="str">
        <f t="shared" si="9"/>
        <v>POPOOOOOPO</v>
      </c>
      <c r="AU25" s="99" t="str">
        <f t="shared" si="10"/>
        <v>POPOO</v>
      </c>
      <c r="AW25" s="7" t="str">
        <f t="shared" si="22"/>
        <v>O</v>
      </c>
      <c r="AX25" s="7" t="str">
        <f t="shared" si="11"/>
        <v>P</v>
      </c>
      <c r="AY25" s="7" t="str">
        <f t="shared" si="12"/>
        <v>O</v>
      </c>
      <c r="AZ25" s="7" t="str">
        <f t="shared" si="13"/>
        <v>O</v>
      </c>
      <c r="BA25" s="7" t="str">
        <f t="shared" si="14"/>
        <v>O</v>
      </c>
      <c r="BB25" s="7" t="str">
        <f t="shared" si="15"/>
        <v>O</v>
      </c>
      <c r="BC25" s="7" t="str">
        <f t="shared" si="16"/>
        <v>O</v>
      </c>
      <c r="BD25" s="7" t="str">
        <f t="shared" si="17"/>
        <v>P</v>
      </c>
      <c r="BE25" s="7" t="str">
        <f t="shared" si="18"/>
        <v>O</v>
      </c>
      <c r="BF25" s="7" t="str">
        <f t="shared" si="19"/>
        <v>P</v>
      </c>
      <c r="BH25" s="90" t="str">
        <f t="shared" si="23"/>
        <v>POPOOOOOPO</v>
      </c>
      <c r="BI25" s="90" t="s">
        <v>137</v>
      </c>
      <c r="BJ25" s="90" t="str">
        <f t="shared" si="20"/>
        <v>POPOOOOOPOPOPOOPOPO</v>
      </c>
    </row>
    <row r="26" spans="2:62" x14ac:dyDescent="0.25">
      <c r="B26" s="62">
        <v>23</v>
      </c>
      <c r="D26" s="50" t="s">
        <v>68</v>
      </c>
      <c r="E26" s="40">
        <f>COUNT(O26,R26,U26,X26,AA26,AD26,AG26,AJ26,AM26,AP26)</f>
        <v>8</v>
      </c>
      <c r="F26" s="7">
        <f t="shared" si="21"/>
        <v>4</v>
      </c>
      <c r="G26" s="7">
        <f t="shared" ref="G26:G33" si="24">E26-F26</f>
        <v>4</v>
      </c>
      <c r="H26" s="7">
        <f t="shared" si="2"/>
        <v>14</v>
      </c>
      <c r="I26" s="7">
        <f t="shared" si="3"/>
        <v>17</v>
      </c>
      <c r="J26" s="1">
        <f t="shared" si="4"/>
        <v>60.5</v>
      </c>
      <c r="K26" s="7">
        <v>2</v>
      </c>
      <c r="L26" s="7">
        <f t="shared" si="5"/>
        <v>31</v>
      </c>
      <c r="M26" s="35">
        <f t="shared" si="6"/>
        <v>1.9516129032258065</v>
      </c>
      <c r="N26" s="60" t="s">
        <v>63</v>
      </c>
      <c r="O26" s="53"/>
      <c r="P26" s="2"/>
      <c r="Q26" s="61" t="s">
        <v>63</v>
      </c>
      <c r="R26" s="53"/>
      <c r="S26" s="2"/>
      <c r="T26" s="61" t="s">
        <v>19</v>
      </c>
      <c r="U26" s="53">
        <v>21.17</v>
      </c>
      <c r="V26" s="2">
        <v>3.8</v>
      </c>
      <c r="W26" s="60" t="s">
        <v>21</v>
      </c>
      <c r="X26" s="53">
        <v>18.97</v>
      </c>
      <c r="Y26" s="2">
        <v>7.23</v>
      </c>
      <c r="Z26" s="60" t="s">
        <v>47</v>
      </c>
      <c r="AA26" s="53">
        <v>20.57</v>
      </c>
      <c r="AB26" s="2">
        <v>4</v>
      </c>
      <c r="AC26" s="61" t="s">
        <v>18</v>
      </c>
      <c r="AD26" s="53">
        <v>21.89</v>
      </c>
      <c r="AE26" s="2">
        <v>10.6</v>
      </c>
      <c r="AF26" s="60" t="s">
        <v>21</v>
      </c>
      <c r="AG26" s="53">
        <v>22.23</v>
      </c>
      <c r="AH26" s="2">
        <v>8.3699999999999992</v>
      </c>
      <c r="AI26" s="61" t="s">
        <v>18</v>
      </c>
      <c r="AJ26" s="53">
        <v>22.14</v>
      </c>
      <c r="AK26" s="2">
        <v>10.45</v>
      </c>
      <c r="AL26" s="60" t="s">
        <v>47</v>
      </c>
      <c r="AM26" s="53">
        <v>24.51</v>
      </c>
      <c r="AN26" s="2">
        <v>3.8</v>
      </c>
      <c r="AO26" s="112" t="s">
        <v>26</v>
      </c>
      <c r="AP26" s="113">
        <v>29.18</v>
      </c>
      <c r="AQ26" s="114">
        <v>12.25</v>
      </c>
      <c r="AR26" s="68">
        <f t="shared" si="7"/>
        <v>22.5825</v>
      </c>
      <c r="AS26" s="2">
        <f t="shared" si="8"/>
        <v>26.5825</v>
      </c>
      <c r="AT26" s="98" t="str">
        <f t="shared" si="9"/>
        <v>POPOPOOP</v>
      </c>
      <c r="AU26" s="99" t="str">
        <f t="shared" si="10"/>
        <v>POPOP</v>
      </c>
      <c r="AW26" s="7" t="str">
        <f t="shared" si="22"/>
        <v/>
      </c>
      <c r="AX26" s="7" t="str">
        <f t="shared" si="11"/>
        <v/>
      </c>
      <c r="AY26" s="7" t="str">
        <f t="shared" si="12"/>
        <v>P</v>
      </c>
      <c r="AZ26" s="7" t="str">
        <f t="shared" si="13"/>
        <v>O</v>
      </c>
      <c r="BA26" s="7" t="str">
        <f t="shared" si="14"/>
        <v>O</v>
      </c>
      <c r="BB26" s="7" t="str">
        <f t="shared" si="15"/>
        <v>P</v>
      </c>
      <c r="BC26" s="7" t="str">
        <f t="shared" si="16"/>
        <v>O</v>
      </c>
      <c r="BD26" s="7" t="str">
        <f t="shared" si="17"/>
        <v>P</v>
      </c>
      <c r="BE26" s="7" t="str">
        <f t="shared" si="18"/>
        <v>O</v>
      </c>
      <c r="BF26" s="7" t="str">
        <f t="shared" si="19"/>
        <v>P</v>
      </c>
      <c r="BH26" s="90" t="str">
        <f t="shared" si="23"/>
        <v>POPOPOOP</v>
      </c>
      <c r="BI26" s="90" t="s">
        <v>138</v>
      </c>
      <c r="BJ26" s="90" t="str">
        <f t="shared" si="20"/>
        <v>POPOPOOPOOOOPOPPO</v>
      </c>
    </row>
    <row r="27" spans="2:62" hidden="1" x14ac:dyDescent="0.25">
      <c r="B27" s="62">
        <v>26</v>
      </c>
      <c r="D27" s="50" t="s">
        <v>53</v>
      </c>
      <c r="E27" s="40">
        <f t="shared" si="0"/>
        <v>0</v>
      </c>
      <c r="F27" s="7">
        <f t="shared" si="21"/>
        <v>0</v>
      </c>
      <c r="G27" s="7">
        <f t="shared" si="24"/>
        <v>0</v>
      </c>
      <c r="H27" s="7">
        <f t="shared" si="2"/>
        <v>0</v>
      </c>
      <c r="I27" s="7">
        <f t="shared" si="3"/>
        <v>0</v>
      </c>
      <c r="J27" s="1">
        <f t="shared" si="4"/>
        <v>0</v>
      </c>
      <c r="K27" s="7"/>
      <c r="L27" s="7">
        <f t="shared" si="5"/>
        <v>0</v>
      </c>
      <c r="M27" s="35">
        <f t="shared" si="6"/>
        <v>0</v>
      </c>
      <c r="N27" s="61" t="s">
        <v>63</v>
      </c>
      <c r="O27" s="53"/>
      <c r="P27" s="2"/>
      <c r="Q27" s="61" t="s">
        <v>63</v>
      </c>
      <c r="R27" s="53"/>
      <c r="S27" s="2"/>
      <c r="T27" s="61" t="s">
        <v>63</v>
      </c>
      <c r="U27" s="53"/>
      <c r="V27" s="2"/>
      <c r="W27" s="61" t="s">
        <v>63</v>
      </c>
      <c r="X27" s="53"/>
      <c r="Y27" s="2"/>
      <c r="Z27" s="61" t="s">
        <v>63</v>
      </c>
      <c r="AA27" s="53"/>
      <c r="AB27" s="2"/>
      <c r="AC27" s="61" t="s">
        <v>63</v>
      </c>
      <c r="AD27" s="53"/>
      <c r="AE27" s="2"/>
      <c r="AF27" s="61" t="s">
        <v>63</v>
      </c>
      <c r="AG27" s="53"/>
      <c r="AH27" s="2"/>
      <c r="AI27" s="61" t="s">
        <v>63</v>
      </c>
      <c r="AJ27" s="53"/>
      <c r="AK27" s="2"/>
      <c r="AL27" s="61" t="s">
        <v>63</v>
      </c>
      <c r="AM27" s="53"/>
      <c r="AN27" s="2"/>
      <c r="AO27" s="61" t="s">
        <v>63</v>
      </c>
      <c r="AP27" s="53"/>
      <c r="AQ27" s="2"/>
      <c r="AR27" s="68">
        <f t="shared" si="7"/>
        <v>0</v>
      </c>
      <c r="AS27" s="2">
        <f t="shared" si="8"/>
        <v>0</v>
      </c>
      <c r="AT27" s="98" t="str">
        <f t="shared" si="9"/>
        <v/>
      </c>
      <c r="AU27" s="99" t="str">
        <f t="shared" si="10"/>
        <v/>
      </c>
      <c r="AW27" s="7" t="str">
        <f t="shared" si="22"/>
        <v/>
      </c>
      <c r="AX27" s="7" t="str">
        <f t="shared" si="11"/>
        <v/>
      </c>
      <c r="AY27" s="7" t="str">
        <f t="shared" si="12"/>
        <v/>
      </c>
      <c r="AZ27" s="7" t="str">
        <f t="shared" si="13"/>
        <v/>
      </c>
      <c r="BA27" s="7" t="str">
        <f t="shared" si="14"/>
        <v/>
      </c>
      <c r="BB27" s="7" t="str">
        <f t="shared" si="15"/>
        <v/>
      </c>
      <c r="BC27" s="7" t="str">
        <f t="shared" si="16"/>
        <v/>
      </c>
      <c r="BD27" s="7" t="str">
        <f t="shared" si="17"/>
        <v/>
      </c>
      <c r="BE27" s="7" t="str">
        <f t="shared" si="18"/>
        <v/>
      </c>
      <c r="BF27" s="7" t="str">
        <f t="shared" si="19"/>
        <v/>
      </c>
      <c r="BH27" s="90" t="str">
        <f t="shared" si="23"/>
        <v/>
      </c>
      <c r="BI27" s="90"/>
      <c r="BJ27" s="90" t="str">
        <f t="shared" si="20"/>
        <v/>
      </c>
    </row>
    <row r="28" spans="2:62" hidden="1" x14ac:dyDescent="0.25">
      <c r="B28" s="83">
        <v>26</v>
      </c>
      <c r="D28" s="84" t="s">
        <v>83</v>
      </c>
      <c r="E28" s="40">
        <f t="shared" si="0"/>
        <v>0</v>
      </c>
      <c r="F28" s="7">
        <f t="shared" si="21"/>
        <v>0</v>
      </c>
      <c r="G28" s="7">
        <f t="shared" si="24"/>
        <v>0</v>
      </c>
      <c r="H28" s="7">
        <f t="shared" si="2"/>
        <v>0</v>
      </c>
      <c r="I28" s="7">
        <f t="shared" si="3"/>
        <v>0</v>
      </c>
      <c r="J28" s="1">
        <f t="shared" si="4"/>
        <v>0</v>
      </c>
      <c r="K28" s="7"/>
      <c r="L28" s="7">
        <f t="shared" si="5"/>
        <v>0</v>
      </c>
      <c r="M28" s="35">
        <f t="shared" si="6"/>
        <v>0</v>
      </c>
      <c r="N28" s="61" t="s">
        <v>63</v>
      </c>
      <c r="O28" s="53"/>
      <c r="P28" s="2"/>
      <c r="Q28" s="61" t="s">
        <v>63</v>
      </c>
      <c r="R28" s="53"/>
      <c r="S28" s="2"/>
      <c r="T28" s="61" t="s">
        <v>63</v>
      </c>
      <c r="U28" s="53"/>
      <c r="V28" s="2"/>
      <c r="W28" s="61" t="s">
        <v>63</v>
      </c>
      <c r="X28" s="53"/>
      <c r="Y28" s="2"/>
      <c r="Z28" s="61" t="s">
        <v>63</v>
      </c>
      <c r="AA28" s="53"/>
      <c r="AB28" s="2"/>
      <c r="AC28" s="61" t="s">
        <v>63</v>
      </c>
      <c r="AD28" s="53"/>
      <c r="AE28" s="2"/>
      <c r="AF28" s="61" t="s">
        <v>63</v>
      </c>
      <c r="AG28" s="53"/>
      <c r="AH28" s="2"/>
      <c r="AI28" s="61" t="s">
        <v>63</v>
      </c>
      <c r="AJ28" s="53"/>
      <c r="AK28" s="2"/>
      <c r="AL28" s="61" t="s">
        <v>63</v>
      </c>
      <c r="AM28" s="53"/>
      <c r="AN28" s="2"/>
      <c r="AO28" s="61" t="s">
        <v>63</v>
      </c>
      <c r="AP28" s="53"/>
      <c r="AQ28" s="2"/>
      <c r="AR28" s="68">
        <f t="shared" si="7"/>
        <v>0</v>
      </c>
      <c r="AS28" s="2">
        <f t="shared" si="8"/>
        <v>0</v>
      </c>
      <c r="AT28" s="98" t="str">
        <f t="shared" si="9"/>
        <v/>
      </c>
      <c r="AU28" s="99" t="str">
        <f t="shared" si="10"/>
        <v/>
      </c>
      <c r="AW28" s="7" t="str">
        <f t="shared" si="22"/>
        <v/>
      </c>
      <c r="AX28" s="7" t="str">
        <f t="shared" si="11"/>
        <v/>
      </c>
      <c r="AY28" s="7" t="str">
        <f t="shared" si="12"/>
        <v/>
      </c>
      <c r="AZ28" s="7" t="str">
        <f t="shared" si="13"/>
        <v/>
      </c>
      <c r="BA28" s="7" t="str">
        <f t="shared" si="14"/>
        <v/>
      </c>
      <c r="BB28" s="7" t="str">
        <f t="shared" si="15"/>
        <v/>
      </c>
      <c r="BC28" s="7" t="str">
        <f t="shared" si="16"/>
        <v/>
      </c>
      <c r="BD28" s="7" t="str">
        <f t="shared" si="17"/>
        <v/>
      </c>
      <c r="BE28" s="7" t="str">
        <f t="shared" si="18"/>
        <v/>
      </c>
      <c r="BF28" s="7" t="str">
        <f t="shared" si="19"/>
        <v/>
      </c>
      <c r="BH28" s="90" t="str">
        <f t="shared" si="23"/>
        <v/>
      </c>
      <c r="BI28" s="90"/>
      <c r="BJ28" s="90" t="str">
        <f t="shared" si="20"/>
        <v/>
      </c>
    </row>
    <row r="29" spans="2:62" hidden="1" x14ac:dyDescent="0.25">
      <c r="B29" s="83">
        <v>26</v>
      </c>
      <c r="D29" s="84" t="s">
        <v>55</v>
      </c>
      <c r="E29" s="40">
        <f t="shared" si="0"/>
        <v>0</v>
      </c>
      <c r="F29" s="7">
        <f t="shared" si="21"/>
        <v>0</v>
      </c>
      <c r="G29" s="7">
        <f t="shared" si="24"/>
        <v>0</v>
      </c>
      <c r="H29" s="7">
        <f t="shared" si="2"/>
        <v>0</v>
      </c>
      <c r="I29" s="7">
        <f t="shared" si="3"/>
        <v>0</v>
      </c>
      <c r="J29" s="1">
        <f t="shared" si="4"/>
        <v>0</v>
      </c>
      <c r="K29" s="7"/>
      <c r="L29" s="7">
        <f t="shared" si="5"/>
        <v>0</v>
      </c>
      <c r="M29" s="35">
        <f t="shared" si="6"/>
        <v>0</v>
      </c>
      <c r="N29" s="61" t="s">
        <v>63</v>
      </c>
      <c r="O29" s="53"/>
      <c r="P29" s="2"/>
      <c r="Q29" s="61" t="s">
        <v>63</v>
      </c>
      <c r="R29" s="53"/>
      <c r="S29" s="2"/>
      <c r="T29" s="61" t="s">
        <v>63</v>
      </c>
      <c r="U29" s="53"/>
      <c r="V29" s="2"/>
      <c r="W29" s="61" t="s">
        <v>63</v>
      </c>
      <c r="X29" s="53"/>
      <c r="Y29" s="2"/>
      <c r="Z29" s="61" t="s">
        <v>63</v>
      </c>
      <c r="AA29" s="53"/>
      <c r="AB29" s="2"/>
      <c r="AC29" s="61" t="s">
        <v>63</v>
      </c>
      <c r="AD29" s="53"/>
      <c r="AE29" s="2"/>
      <c r="AF29" s="61" t="s">
        <v>63</v>
      </c>
      <c r="AG29" s="53"/>
      <c r="AH29" s="2"/>
      <c r="AI29" s="61" t="s">
        <v>63</v>
      </c>
      <c r="AJ29" s="53"/>
      <c r="AK29" s="2"/>
      <c r="AL29" s="61" t="s">
        <v>63</v>
      </c>
      <c r="AM29" s="53"/>
      <c r="AN29" s="2"/>
      <c r="AO29" s="61" t="s">
        <v>63</v>
      </c>
      <c r="AP29" s="53"/>
      <c r="AQ29" s="2"/>
      <c r="AR29" s="68">
        <f t="shared" si="7"/>
        <v>0</v>
      </c>
      <c r="AS29" s="2">
        <f t="shared" si="8"/>
        <v>0</v>
      </c>
      <c r="AT29" s="98" t="str">
        <f t="shared" si="9"/>
        <v/>
      </c>
      <c r="AU29" s="99" t="str">
        <f t="shared" si="10"/>
        <v/>
      </c>
      <c r="AW29" s="7" t="str">
        <f t="shared" si="22"/>
        <v/>
      </c>
      <c r="AX29" s="7" t="str">
        <f t="shared" si="11"/>
        <v/>
      </c>
      <c r="AY29" s="7" t="str">
        <f t="shared" si="12"/>
        <v/>
      </c>
      <c r="AZ29" s="7" t="str">
        <f t="shared" si="13"/>
        <v/>
      </c>
      <c r="BA29" s="7" t="str">
        <f t="shared" si="14"/>
        <v/>
      </c>
      <c r="BB29" s="7" t="str">
        <f t="shared" si="15"/>
        <v/>
      </c>
      <c r="BC29" s="7" t="str">
        <f t="shared" si="16"/>
        <v/>
      </c>
      <c r="BD29" s="7" t="str">
        <f t="shared" si="17"/>
        <v/>
      </c>
      <c r="BE29" s="7" t="str">
        <f t="shared" si="18"/>
        <v/>
      </c>
      <c r="BF29" s="7" t="str">
        <f t="shared" si="19"/>
        <v/>
      </c>
      <c r="BH29" s="90" t="str">
        <f t="shared" si="23"/>
        <v/>
      </c>
      <c r="BI29" s="90"/>
      <c r="BJ29" s="90" t="str">
        <f t="shared" si="20"/>
        <v/>
      </c>
    </row>
    <row r="30" spans="2:62" hidden="1" x14ac:dyDescent="0.25">
      <c r="B30" s="83">
        <v>26</v>
      </c>
      <c r="D30" s="84" t="s">
        <v>39</v>
      </c>
      <c r="E30" s="40">
        <f t="shared" si="0"/>
        <v>0</v>
      </c>
      <c r="F30" s="7">
        <f t="shared" si="21"/>
        <v>0</v>
      </c>
      <c r="G30" s="7">
        <f t="shared" si="24"/>
        <v>0</v>
      </c>
      <c r="H30" s="7">
        <f t="shared" si="2"/>
        <v>0</v>
      </c>
      <c r="I30" s="7">
        <f t="shared" si="3"/>
        <v>0</v>
      </c>
      <c r="J30" s="1">
        <f t="shared" si="4"/>
        <v>0</v>
      </c>
      <c r="K30" s="7"/>
      <c r="L30" s="7">
        <f t="shared" si="5"/>
        <v>0</v>
      </c>
      <c r="M30" s="35">
        <f t="shared" si="6"/>
        <v>0</v>
      </c>
      <c r="N30" s="61" t="s">
        <v>63</v>
      </c>
      <c r="O30" s="53"/>
      <c r="P30" s="2"/>
      <c r="Q30" s="61" t="s">
        <v>63</v>
      </c>
      <c r="R30" s="53"/>
      <c r="S30" s="2"/>
      <c r="T30" s="61" t="s">
        <v>63</v>
      </c>
      <c r="U30" s="53"/>
      <c r="V30" s="2"/>
      <c r="W30" s="61" t="s">
        <v>63</v>
      </c>
      <c r="X30" s="53"/>
      <c r="Y30" s="2"/>
      <c r="Z30" s="61" t="s">
        <v>63</v>
      </c>
      <c r="AA30" s="53"/>
      <c r="AB30" s="2"/>
      <c r="AC30" s="61" t="s">
        <v>63</v>
      </c>
      <c r="AD30" s="53"/>
      <c r="AE30" s="2"/>
      <c r="AF30" s="61" t="s">
        <v>63</v>
      </c>
      <c r="AG30" s="53"/>
      <c r="AH30" s="2"/>
      <c r="AI30" s="61" t="s">
        <v>63</v>
      </c>
      <c r="AJ30" s="53"/>
      <c r="AK30" s="2"/>
      <c r="AL30" s="61" t="s">
        <v>63</v>
      </c>
      <c r="AM30" s="53"/>
      <c r="AN30" s="2"/>
      <c r="AO30" s="61" t="s">
        <v>63</v>
      </c>
      <c r="AP30" s="53"/>
      <c r="AQ30" s="2"/>
      <c r="AR30" s="68">
        <f t="shared" si="7"/>
        <v>0</v>
      </c>
      <c r="AS30" s="2">
        <f t="shared" si="8"/>
        <v>0</v>
      </c>
      <c r="AT30" s="98" t="str">
        <f t="shared" si="9"/>
        <v/>
      </c>
      <c r="AU30" s="99" t="str">
        <f t="shared" si="10"/>
        <v/>
      </c>
      <c r="AW30" s="7" t="str">
        <f t="shared" si="22"/>
        <v/>
      </c>
      <c r="AX30" s="7" t="str">
        <f t="shared" si="11"/>
        <v/>
      </c>
      <c r="AY30" s="7" t="str">
        <f t="shared" si="12"/>
        <v/>
      </c>
      <c r="AZ30" s="7" t="str">
        <f t="shared" si="13"/>
        <v/>
      </c>
      <c r="BA30" s="7" t="str">
        <f t="shared" si="14"/>
        <v/>
      </c>
      <c r="BB30" s="7" t="str">
        <f t="shared" si="15"/>
        <v/>
      </c>
      <c r="BC30" s="7" t="str">
        <f t="shared" si="16"/>
        <v/>
      </c>
      <c r="BD30" s="7" t="str">
        <f t="shared" si="17"/>
        <v/>
      </c>
      <c r="BE30" s="7" t="str">
        <f t="shared" si="18"/>
        <v/>
      </c>
      <c r="BF30" s="7" t="str">
        <f t="shared" si="19"/>
        <v/>
      </c>
      <c r="BH30" s="90" t="str">
        <f t="shared" si="23"/>
        <v/>
      </c>
      <c r="BI30" s="90"/>
      <c r="BJ30" s="90" t="str">
        <f t="shared" si="20"/>
        <v/>
      </c>
    </row>
    <row r="31" spans="2:62" hidden="1" x14ac:dyDescent="0.25">
      <c r="B31" s="83">
        <v>26</v>
      </c>
      <c r="D31" s="84" t="s">
        <v>54</v>
      </c>
      <c r="E31" s="40">
        <f t="shared" si="0"/>
        <v>0</v>
      </c>
      <c r="F31" s="7">
        <f t="shared" si="21"/>
        <v>0</v>
      </c>
      <c r="G31" s="7">
        <f t="shared" si="24"/>
        <v>0</v>
      </c>
      <c r="H31" s="7">
        <f t="shared" si="2"/>
        <v>0</v>
      </c>
      <c r="I31" s="7">
        <f t="shared" si="3"/>
        <v>0</v>
      </c>
      <c r="J31" s="1">
        <f t="shared" si="4"/>
        <v>0</v>
      </c>
      <c r="K31" s="7"/>
      <c r="L31" s="7">
        <f t="shared" si="5"/>
        <v>0</v>
      </c>
      <c r="M31" s="35">
        <f t="shared" si="6"/>
        <v>0</v>
      </c>
      <c r="N31" s="61" t="s">
        <v>63</v>
      </c>
      <c r="O31" s="53"/>
      <c r="P31" s="2"/>
      <c r="Q31" s="61" t="s">
        <v>63</v>
      </c>
      <c r="R31" s="53"/>
      <c r="S31" s="2"/>
      <c r="T31" s="61" t="s">
        <v>63</v>
      </c>
      <c r="U31" s="53"/>
      <c r="V31" s="2"/>
      <c r="W31" s="61" t="s">
        <v>63</v>
      </c>
      <c r="X31" s="53"/>
      <c r="Y31" s="2"/>
      <c r="Z31" s="61" t="s">
        <v>63</v>
      </c>
      <c r="AA31" s="53"/>
      <c r="AB31" s="2"/>
      <c r="AC31" s="61" t="s">
        <v>63</v>
      </c>
      <c r="AD31" s="53"/>
      <c r="AE31" s="2"/>
      <c r="AF31" s="61" t="s">
        <v>63</v>
      </c>
      <c r="AG31" s="53"/>
      <c r="AH31" s="2"/>
      <c r="AI31" s="61" t="s">
        <v>63</v>
      </c>
      <c r="AJ31" s="53"/>
      <c r="AK31" s="2"/>
      <c r="AL31" s="61" t="s">
        <v>63</v>
      </c>
      <c r="AM31" s="53"/>
      <c r="AN31" s="2"/>
      <c r="AO31" s="61" t="s">
        <v>63</v>
      </c>
      <c r="AP31" s="53"/>
      <c r="AQ31" s="2"/>
      <c r="AR31" s="68">
        <f t="shared" si="7"/>
        <v>0</v>
      </c>
      <c r="AS31" s="2">
        <f t="shared" si="8"/>
        <v>0</v>
      </c>
      <c r="AT31" s="98" t="str">
        <f t="shared" si="9"/>
        <v/>
      </c>
      <c r="AU31" s="99" t="str">
        <f t="shared" si="10"/>
        <v/>
      </c>
      <c r="AW31" s="7" t="str">
        <f t="shared" si="22"/>
        <v/>
      </c>
      <c r="AX31" s="7" t="str">
        <f t="shared" si="11"/>
        <v/>
      </c>
      <c r="AY31" s="7" t="str">
        <f t="shared" si="12"/>
        <v/>
      </c>
      <c r="AZ31" s="7" t="str">
        <f t="shared" si="13"/>
        <v/>
      </c>
      <c r="BA31" s="7" t="str">
        <f t="shared" si="14"/>
        <v/>
      </c>
      <c r="BB31" s="7" t="str">
        <f t="shared" si="15"/>
        <v/>
      </c>
      <c r="BC31" s="7" t="str">
        <f t="shared" si="16"/>
        <v/>
      </c>
      <c r="BD31" s="7" t="str">
        <f t="shared" si="17"/>
        <v/>
      </c>
      <c r="BE31" s="7" t="str">
        <f t="shared" si="18"/>
        <v/>
      </c>
      <c r="BF31" s="7" t="str">
        <f t="shared" si="19"/>
        <v/>
      </c>
      <c r="BH31" s="90" t="str">
        <f t="shared" si="23"/>
        <v/>
      </c>
      <c r="BI31" s="90"/>
      <c r="BJ31" s="90" t="str">
        <f t="shared" si="20"/>
        <v/>
      </c>
    </row>
    <row r="32" spans="2:62" hidden="1" x14ac:dyDescent="0.25">
      <c r="B32" s="83">
        <v>26</v>
      </c>
      <c r="D32" s="84" t="s">
        <v>25</v>
      </c>
      <c r="E32" s="40">
        <f t="shared" si="0"/>
        <v>0</v>
      </c>
      <c r="F32" s="7">
        <f t="shared" si="21"/>
        <v>0</v>
      </c>
      <c r="G32" s="7">
        <f t="shared" si="24"/>
        <v>0</v>
      </c>
      <c r="H32" s="7">
        <f t="shared" si="2"/>
        <v>0</v>
      </c>
      <c r="I32" s="7">
        <f t="shared" si="3"/>
        <v>0</v>
      </c>
      <c r="J32" s="1">
        <f t="shared" si="4"/>
        <v>0</v>
      </c>
      <c r="K32" s="7"/>
      <c r="L32" s="7">
        <f t="shared" si="5"/>
        <v>0</v>
      </c>
      <c r="M32" s="35">
        <f t="shared" si="6"/>
        <v>0</v>
      </c>
      <c r="N32" s="61" t="s">
        <v>63</v>
      </c>
      <c r="O32" s="53"/>
      <c r="P32" s="2"/>
      <c r="Q32" s="61" t="s">
        <v>63</v>
      </c>
      <c r="R32" s="53"/>
      <c r="S32" s="2"/>
      <c r="T32" s="61" t="s">
        <v>63</v>
      </c>
      <c r="U32" s="53"/>
      <c r="V32" s="2"/>
      <c r="W32" s="61" t="s">
        <v>63</v>
      </c>
      <c r="X32" s="53"/>
      <c r="Y32" s="2"/>
      <c r="Z32" s="61" t="s">
        <v>63</v>
      </c>
      <c r="AA32" s="53"/>
      <c r="AB32" s="2"/>
      <c r="AC32" s="61" t="s">
        <v>63</v>
      </c>
      <c r="AD32" s="53"/>
      <c r="AE32" s="2"/>
      <c r="AF32" s="61" t="s">
        <v>63</v>
      </c>
      <c r="AG32" s="53"/>
      <c r="AH32" s="2"/>
      <c r="AI32" s="61" t="s">
        <v>63</v>
      </c>
      <c r="AJ32" s="53"/>
      <c r="AK32" s="2"/>
      <c r="AL32" s="61" t="s">
        <v>63</v>
      </c>
      <c r="AM32" s="53"/>
      <c r="AN32" s="2"/>
      <c r="AO32" s="61" t="s">
        <v>63</v>
      </c>
      <c r="AP32" s="53"/>
      <c r="AQ32" s="2"/>
      <c r="AR32" s="68">
        <f t="shared" si="7"/>
        <v>0</v>
      </c>
      <c r="AS32" s="2">
        <f t="shared" si="8"/>
        <v>0</v>
      </c>
      <c r="AT32" s="98" t="str">
        <f t="shared" si="9"/>
        <v/>
      </c>
      <c r="AU32" s="99" t="str">
        <f t="shared" si="10"/>
        <v/>
      </c>
      <c r="AW32" s="7" t="str">
        <f t="shared" si="22"/>
        <v/>
      </c>
      <c r="AX32" s="7" t="str">
        <f t="shared" si="11"/>
        <v/>
      </c>
      <c r="AY32" s="7" t="str">
        <f t="shared" si="12"/>
        <v/>
      </c>
      <c r="AZ32" s="7" t="str">
        <f t="shared" si="13"/>
        <v/>
      </c>
      <c r="BA32" s="7" t="str">
        <f t="shared" si="14"/>
        <v/>
      </c>
      <c r="BB32" s="7" t="str">
        <f t="shared" si="15"/>
        <v/>
      </c>
      <c r="BC32" s="7" t="str">
        <f t="shared" si="16"/>
        <v/>
      </c>
      <c r="BD32" s="7" t="str">
        <f t="shared" si="17"/>
        <v/>
      </c>
      <c r="BE32" s="7" t="str">
        <f t="shared" si="18"/>
        <v/>
      </c>
      <c r="BF32" s="7" t="str">
        <f t="shared" si="19"/>
        <v/>
      </c>
      <c r="BH32" s="90" t="str">
        <f t="shared" si="23"/>
        <v/>
      </c>
      <c r="BI32" s="90"/>
      <c r="BJ32" s="90" t="str">
        <f t="shared" si="20"/>
        <v/>
      </c>
    </row>
    <row r="33" spans="2:62" x14ac:dyDescent="0.25">
      <c r="B33" s="83">
        <v>24</v>
      </c>
      <c r="D33" s="84" t="s">
        <v>148</v>
      </c>
      <c r="E33" s="40">
        <f t="shared" si="0"/>
        <v>3</v>
      </c>
      <c r="F33" s="7">
        <f t="shared" si="21"/>
        <v>1</v>
      </c>
      <c r="G33" s="7">
        <f t="shared" si="24"/>
        <v>2</v>
      </c>
      <c r="H33" s="7">
        <f t="shared" si="2"/>
        <v>5</v>
      </c>
      <c r="I33" s="7">
        <f t="shared" si="3"/>
        <v>6</v>
      </c>
      <c r="J33" s="1">
        <f t="shared" si="4"/>
        <v>27.32</v>
      </c>
      <c r="K33" s="7"/>
      <c r="L33" s="7">
        <f t="shared" si="5"/>
        <v>11</v>
      </c>
      <c r="M33" s="35">
        <f t="shared" si="6"/>
        <v>2.4836363636363639</v>
      </c>
      <c r="N33" s="61" t="s">
        <v>63</v>
      </c>
      <c r="O33" s="53"/>
      <c r="P33" s="2"/>
      <c r="Q33" s="60" t="s">
        <v>63</v>
      </c>
      <c r="R33" s="53"/>
      <c r="S33" s="2"/>
      <c r="T33" s="61" t="s">
        <v>63</v>
      </c>
      <c r="U33" s="53"/>
      <c r="V33" s="2"/>
      <c r="W33" s="61" t="s">
        <v>63</v>
      </c>
      <c r="X33" s="53"/>
      <c r="Y33" s="2"/>
      <c r="Z33" s="61" t="s">
        <v>63</v>
      </c>
      <c r="AA33" s="53"/>
      <c r="AB33" s="2"/>
      <c r="AC33" s="61" t="s">
        <v>63</v>
      </c>
      <c r="AD33" s="53"/>
      <c r="AE33" s="2"/>
      <c r="AF33" s="61" t="s">
        <v>63</v>
      </c>
      <c r="AG33" s="53"/>
      <c r="AH33" s="2"/>
      <c r="AI33" s="60" t="s">
        <v>17</v>
      </c>
      <c r="AJ33" s="53">
        <v>23.98</v>
      </c>
      <c r="AK33" s="2">
        <v>8.44</v>
      </c>
      <c r="AL33" s="60" t="s">
        <v>47</v>
      </c>
      <c r="AM33" s="53">
        <v>22.88</v>
      </c>
      <c r="AN33" s="2">
        <v>4.9800000000000004</v>
      </c>
      <c r="AO33" s="61" t="s">
        <v>19</v>
      </c>
      <c r="AP33" s="53">
        <v>25.67</v>
      </c>
      <c r="AQ33" s="2">
        <v>13.9</v>
      </c>
      <c r="AR33" s="68">
        <f t="shared" si="7"/>
        <v>24.176666666666666</v>
      </c>
      <c r="AS33" s="2">
        <f t="shared" si="8"/>
        <v>25.176666666666666</v>
      </c>
      <c r="AT33" s="98" t="str">
        <f t="shared" si="9"/>
        <v>POO</v>
      </c>
      <c r="AU33" s="99" t="str">
        <f t="shared" si="10"/>
        <v>POOOO</v>
      </c>
      <c r="AW33" s="7" t="str">
        <f t="shared" si="22"/>
        <v/>
      </c>
      <c r="AX33" s="7" t="str">
        <f t="shared" si="11"/>
        <v/>
      </c>
      <c r="AY33" s="7" t="str">
        <f t="shared" si="12"/>
        <v/>
      </c>
      <c r="AZ33" s="7" t="str">
        <f t="shared" si="13"/>
        <v/>
      </c>
      <c r="BA33" s="7" t="str">
        <f t="shared" si="14"/>
        <v/>
      </c>
      <c r="BB33" s="7" t="str">
        <f t="shared" si="15"/>
        <v/>
      </c>
      <c r="BC33" s="7" t="str">
        <f t="shared" si="16"/>
        <v/>
      </c>
      <c r="BD33" s="7" t="str">
        <f t="shared" si="17"/>
        <v>O</v>
      </c>
      <c r="BE33" s="7" t="str">
        <f t="shared" si="18"/>
        <v>O</v>
      </c>
      <c r="BF33" s="7" t="str">
        <f t="shared" si="19"/>
        <v>P</v>
      </c>
      <c r="BH33" s="90" t="str">
        <f t="shared" si="23"/>
        <v>POO</v>
      </c>
      <c r="BI33" s="90" t="s">
        <v>139</v>
      </c>
      <c r="BJ33" s="90" t="str">
        <f t="shared" si="20"/>
        <v>POOOOPOOPOOP</v>
      </c>
    </row>
    <row r="34" spans="2:62" x14ac:dyDescent="0.25">
      <c r="B34" s="83">
        <v>25</v>
      </c>
      <c r="D34" s="84" t="s">
        <v>93</v>
      </c>
      <c r="E34" s="40">
        <f t="shared" si="0"/>
        <v>4</v>
      </c>
      <c r="F34" s="7">
        <f t="shared" si="21"/>
        <v>2</v>
      </c>
      <c r="G34" s="7">
        <f t="shared" si="1"/>
        <v>2</v>
      </c>
      <c r="H34" s="7">
        <f t="shared" si="2"/>
        <v>8</v>
      </c>
      <c r="I34" s="7">
        <f t="shared" si="3"/>
        <v>9</v>
      </c>
      <c r="J34" s="1">
        <f t="shared" si="4"/>
        <v>34.15</v>
      </c>
      <c r="K34" s="7"/>
      <c r="L34" s="7">
        <f t="shared" si="5"/>
        <v>17</v>
      </c>
      <c r="M34" s="35">
        <f t="shared" si="6"/>
        <v>2.0088235294117647</v>
      </c>
      <c r="N34" s="61" t="s">
        <v>63</v>
      </c>
      <c r="O34" s="119"/>
      <c r="P34" s="2"/>
      <c r="Q34" s="60" t="s">
        <v>47</v>
      </c>
      <c r="R34" s="127">
        <v>24.26</v>
      </c>
      <c r="S34" s="2">
        <v>6.82</v>
      </c>
      <c r="T34" s="61" t="s">
        <v>18</v>
      </c>
      <c r="U34" s="119">
        <v>19.96</v>
      </c>
      <c r="V34" s="2">
        <v>7.77</v>
      </c>
      <c r="W34" s="60" t="s">
        <v>17</v>
      </c>
      <c r="X34" s="119">
        <v>22.18</v>
      </c>
      <c r="Y34" s="2">
        <v>8.81</v>
      </c>
      <c r="Z34" s="61" t="s">
        <v>26</v>
      </c>
      <c r="AA34" s="119">
        <v>21.97</v>
      </c>
      <c r="AB34" s="2">
        <v>10.75</v>
      </c>
      <c r="AC34" s="61" t="s">
        <v>63</v>
      </c>
      <c r="AD34" s="119"/>
      <c r="AE34" s="2"/>
      <c r="AF34" s="61" t="s">
        <v>63</v>
      </c>
      <c r="AG34" s="119"/>
      <c r="AH34" s="2"/>
      <c r="AI34" s="61" t="s">
        <v>63</v>
      </c>
      <c r="AJ34" s="119"/>
      <c r="AK34" s="2"/>
      <c r="AL34" s="61" t="s">
        <v>63</v>
      </c>
      <c r="AM34" s="119"/>
      <c r="AN34" s="2"/>
      <c r="AO34" s="61" t="s">
        <v>63</v>
      </c>
      <c r="AP34" s="119"/>
      <c r="AQ34" s="2"/>
      <c r="AR34" s="68">
        <f t="shared" si="7"/>
        <v>22.092500000000001</v>
      </c>
      <c r="AS34" s="2">
        <f t="shared" si="8"/>
        <v>24.092500000000001</v>
      </c>
      <c r="AT34" s="98" t="str">
        <f t="shared" si="9"/>
        <v>POPO</v>
      </c>
      <c r="AU34" s="99" t="str">
        <f t="shared" si="10"/>
        <v>POPOO</v>
      </c>
      <c r="AW34" s="7" t="str">
        <f t="shared" si="22"/>
        <v/>
      </c>
      <c r="AX34" s="7" t="str">
        <f t="shared" si="11"/>
        <v>O</v>
      </c>
      <c r="AY34" s="7" t="str">
        <f t="shared" si="12"/>
        <v>P</v>
      </c>
      <c r="AZ34" s="7" t="str">
        <f t="shared" si="13"/>
        <v>O</v>
      </c>
      <c r="BA34" s="7" t="str">
        <f t="shared" si="14"/>
        <v>P</v>
      </c>
      <c r="BB34" s="7" t="str">
        <f t="shared" si="15"/>
        <v/>
      </c>
      <c r="BC34" s="7" t="str">
        <f t="shared" si="16"/>
        <v/>
      </c>
      <c r="BD34" s="7" t="str">
        <f t="shared" si="17"/>
        <v/>
      </c>
      <c r="BE34" s="7" t="str">
        <f t="shared" si="18"/>
        <v/>
      </c>
      <c r="BF34" s="7" t="str">
        <f t="shared" si="19"/>
        <v/>
      </c>
      <c r="BH34" s="90" t="str">
        <f t="shared" si="23"/>
        <v>POPO</v>
      </c>
      <c r="BI34" s="90" t="s">
        <v>140</v>
      </c>
      <c r="BJ34" s="90" t="str">
        <f t="shared" si="20"/>
        <v>POPOOOOOPOPO</v>
      </c>
    </row>
    <row r="35" spans="2:62" x14ac:dyDescent="0.25">
      <c r="B35" s="83">
        <v>26</v>
      </c>
      <c r="D35" s="84" t="s">
        <v>92</v>
      </c>
      <c r="E35" s="40">
        <f t="shared" si="0"/>
        <v>2</v>
      </c>
      <c r="F35" s="7">
        <f t="shared" si="21"/>
        <v>1</v>
      </c>
      <c r="G35" s="7">
        <f t="shared" si="1"/>
        <v>1</v>
      </c>
      <c r="H35" s="7">
        <f t="shared" si="2"/>
        <v>5</v>
      </c>
      <c r="I35" s="7">
        <f t="shared" si="3"/>
        <v>5</v>
      </c>
      <c r="J35" s="1">
        <f t="shared" si="4"/>
        <v>17</v>
      </c>
      <c r="K35" s="7"/>
      <c r="L35" s="7">
        <f t="shared" si="5"/>
        <v>10</v>
      </c>
      <c r="M35" s="35">
        <f t="shared" si="6"/>
        <v>1.7</v>
      </c>
      <c r="N35" s="61" t="s">
        <v>63</v>
      </c>
      <c r="O35" s="53"/>
      <c r="P35" s="2"/>
      <c r="Q35" s="112" t="s">
        <v>18</v>
      </c>
      <c r="R35" s="113">
        <v>23.74</v>
      </c>
      <c r="S35" s="114">
        <v>8.64</v>
      </c>
      <c r="T35" s="60" t="s">
        <v>17</v>
      </c>
      <c r="U35" s="53">
        <v>21.26</v>
      </c>
      <c r="V35" s="2">
        <v>8.36</v>
      </c>
      <c r="W35" s="61" t="s">
        <v>63</v>
      </c>
      <c r="X35" s="53"/>
      <c r="Y35" s="2"/>
      <c r="Z35" s="61" t="s">
        <v>63</v>
      </c>
      <c r="AA35" s="53"/>
      <c r="AB35" s="2"/>
      <c r="AC35" s="61" t="s">
        <v>63</v>
      </c>
      <c r="AD35" s="53"/>
      <c r="AE35" s="2"/>
      <c r="AF35" s="61" t="s">
        <v>63</v>
      </c>
      <c r="AG35" s="53"/>
      <c r="AH35" s="2"/>
      <c r="AI35" s="61" t="s">
        <v>63</v>
      </c>
      <c r="AJ35" s="53"/>
      <c r="AK35" s="2"/>
      <c r="AL35" s="61" t="s">
        <v>63</v>
      </c>
      <c r="AM35" s="53"/>
      <c r="AN35" s="2"/>
      <c r="AO35" s="61" t="s">
        <v>63</v>
      </c>
      <c r="AP35" s="53"/>
      <c r="AQ35" s="2"/>
      <c r="AR35" s="68">
        <f t="shared" si="7"/>
        <v>22.5</v>
      </c>
      <c r="AS35" s="2">
        <f t="shared" si="8"/>
        <v>23.5</v>
      </c>
      <c r="AT35" s="98" t="str">
        <f t="shared" si="9"/>
        <v>OP</v>
      </c>
      <c r="AU35" s="99" t="str">
        <f t="shared" si="10"/>
        <v>OPOOO</v>
      </c>
      <c r="AW35" s="7" t="str">
        <f t="shared" si="22"/>
        <v/>
      </c>
      <c r="AX35" s="7" t="str">
        <f t="shared" si="11"/>
        <v>P</v>
      </c>
      <c r="AY35" s="7" t="str">
        <f t="shared" si="12"/>
        <v>O</v>
      </c>
      <c r="AZ35" s="7" t="str">
        <f t="shared" si="13"/>
        <v/>
      </c>
      <c r="BA35" s="7" t="str">
        <f t="shared" si="14"/>
        <v/>
      </c>
      <c r="BB35" s="7" t="str">
        <f t="shared" si="15"/>
        <v/>
      </c>
      <c r="BC35" s="7" t="str">
        <f t="shared" si="16"/>
        <v/>
      </c>
      <c r="BD35" s="7" t="str">
        <f t="shared" si="17"/>
        <v/>
      </c>
      <c r="BE35" s="7" t="str">
        <f t="shared" si="18"/>
        <v/>
      </c>
      <c r="BF35" s="7" t="str">
        <f t="shared" si="19"/>
        <v/>
      </c>
      <c r="BH35" s="90" t="str">
        <f t="shared" si="23"/>
        <v>OP</v>
      </c>
      <c r="BI35" s="90" t="s">
        <v>141</v>
      </c>
      <c r="BJ35" s="90" t="str">
        <f t="shared" si="20"/>
        <v>OPOOOOOOO</v>
      </c>
    </row>
    <row r="36" spans="2:62" x14ac:dyDescent="0.25">
      <c r="B36" s="83">
        <v>27</v>
      </c>
      <c r="D36" s="84" t="s">
        <v>95</v>
      </c>
      <c r="E36" s="40">
        <f t="shared" si="0"/>
        <v>6</v>
      </c>
      <c r="F36" s="7">
        <f t="shared" si="21"/>
        <v>1</v>
      </c>
      <c r="G36" s="7">
        <f t="shared" si="1"/>
        <v>5</v>
      </c>
      <c r="H36" s="7">
        <f t="shared" si="2"/>
        <v>8</v>
      </c>
      <c r="I36" s="7">
        <f t="shared" si="3"/>
        <v>15</v>
      </c>
      <c r="J36" s="1">
        <f t="shared" si="4"/>
        <v>37.800000000000004</v>
      </c>
      <c r="K36" s="7">
        <v>2</v>
      </c>
      <c r="L36" s="7">
        <f t="shared" si="5"/>
        <v>23</v>
      </c>
      <c r="M36" s="35">
        <f t="shared" si="6"/>
        <v>1.6434782608695655</v>
      </c>
      <c r="N36" s="60" t="s">
        <v>63</v>
      </c>
      <c r="O36" s="53"/>
      <c r="P36" s="2"/>
      <c r="Q36" s="61" t="s">
        <v>63</v>
      </c>
      <c r="R36" s="53"/>
      <c r="S36" s="2"/>
      <c r="T36" s="61" t="s">
        <v>19</v>
      </c>
      <c r="U36" s="53">
        <v>22.77</v>
      </c>
      <c r="V36" s="2">
        <v>8.98</v>
      </c>
      <c r="W36" s="60" t="s">
        <v>17</v>
      </c>
      <c r="X36" s="53">
        <v>24.27</v>
      </c>
      <c r="Y36" s="2">
        <v>8.8699999999999992</v>
      </c>
      <c r="Z36" s="60" t="s">
        <v>21</v>
      </c>
      <c r="AA36" s="53">
        <v>19.82</v>
      </c>
      <c r="AB36" s="2">
        <v>7.62</v>
      </c>
      <c r="AC36" s="60" t="s">
        <v>21</v>
      </c>
      <c r="AD36" s="53">
        <v>19.899999999999999</v>
      </c>
      <c r="AE36" s="2">
        <v>3.39</v>
      </c>
      <c r="AF36" s="60" t="s">
        <v>21</v>
      </c>
      <c r="AG36" s="53">
        <v>23.75</v>
      </c>
      <c r="AH36" s="2">
        <v>6.54</v>
      </c>
      <c r="AI36" s="61" t="s">
        <v>63</v>
      </c>
      <c r="AJ36" s="53"/>
      <c r="AK36" s="2"/>
      <c r="AL36" s="61" t="s">
        <v>63</v>
      </c>
      <c r="AM36" s="53"/>
      <c r="AN36" s="2"/>
      <c r="AO36" s="60" t="s">
        <v>47</v>
      </c>
      <c r="AP36" s="53">
        <v>22.33</v>
      </c>
      <c r="AQ36" s="2">
        <v>2.4</v>
      </c>
      <c r="AR36" s="68">
        <f t="shared" si="7"/>
        <v>22.139999999999997</v>
      </c>
      <c r="AS36" s="2">
        <f t="shared" si="8"/>
        <v>23.139999999999997</v>
      </c>
      <c r="AT36" s="98" t="str">
        <f t="shared" si="9"/>
        <v>OOOOOP</v>
      </c>
      <c r="AU36" s="99" t="str">
        <f t="shared" si="10"/>
        <v>OOOOO</v>
      </c>
      <c r="AW36" s="7" t="str">
        <f t="shared" si="22"/>
        <v/>
      </c>
      <c r="AX36" s="7" t="str">
        <f t="shared" si="11"/>
        <v/>
      </c>
      <c r="AY36" s="7" t="str">
        <f t="shared" si="12"/>
        <v>P</v>
      </c>
      <c r="AZ36" s="7" t="str">
        <f t="shared" si="13"/>
        <v>O</v>
      </c>
      <c r="BA36" s="7" t="str">
        <f t="shared" si="14"/>
        <v>O</v>
      </c>
      <c r="BB36" s="7" t="str">
        <f t="shared" si="15"/>
        <v>O</v>
      </c>
      <c r="BC36" s="7" t="str">
        <f t="shared" si="16"/>
        <v>O</v>
      </c>
      <c r="BD36" s="7" t="str">
        <f t="shared" si="17"/>
        <v/>
      </c>
      <c r="BE36" s="7" t="str">
        <f t="shared" si="18"/>
        <v/>
      </c>
      <c r="BF36" s="7" t="str">
        <f t="shared" si="19"/>
        <v>O</v>
      </c>
      <c r="BH36" s="90" t="str">
        <f t="shared" si="23"/>
        <v>OOOOOP</v>
      </c>
      <c r="BI36" s="90"/>
      <c r="BJ36" s="90" t="str">
        <f t="shared" si="20"/>
        <v>OOOOOP</v>
      </c>
    </row>
    <row r="37" spans="2:62" hidden="1" x14ac:dyDescent="0.25">
      <c r="B37" s="83">
        <v>26</v>
      </c>
      <c r="D37" s="84" t="s">
        <v>35</v>
      </c>
      <c r="E37" s="40">
        <f t="shared" si="0"/>
        <v>1</v>
      </c>
      <c r="F37" s="7">
        <f t="shared" si="21"/>
        <v>0</v>
      </c>
      <c r="G37" s="7">
        <f t="shared" si="1"/>
        <v>1</v>
      </c>
      <c r="H37" s="7">
        <f t="shared" si="2"/>
        <v>0</v>
      </c>
      <c r="I37" s="7">
        <f t="shared" si="3"/>
        <v>5</v>
      </c>
      <c r="J37" s="1">
        <f t="shared" si="4"/>
        <v>4.63</v>
      </c>
      <c r="K37" s="7"/>
      <c r="L37" s="7">
        <f t="shared" si="5"/>
        <v>5</v>
      </c>
      <c r="M37" s="35">
        <f t="shared" si="6"/>
        <v>0.92599999999999993</v>
      </c>
      <c r="N37" s="61" t="s">
        <v>142</v>
      </c>
      <c r="O37" s="119"/>
      <c r="P37" s="2"/>
      <c r="Q37" s="60" t="s">
        <v>143</v>
      </c>
      <c r="R37" s="119">
        <v>20</v>
      </c>
      <c r="S37" s="2">
        <v>4.63</v>
      </c>
      <c r="T37" s="61" t="s">
        <v>63</v>
      </c>
      <c r="U37" s="119"/>
      <c r="V37" s="2"/>
      <c r="W37" s="61" t="s">
        <v>63</v>
      </c>
      <c r="X37" s="119"/>
      <c r="Y37" s="2"/>
      <c r="Z37" s="61" t="s">
        <v>63</v>
      </c>
      <c r="AA37" s="119"/>
      <c r="AB37" s="2"/>
      <c r="AC37" s="61" t="s">
        <v>63</v>
      </c>
      <c r="AD37" s="119"/>
      <c r="AE37" s="2"/>
      <c r="AF37" s="61" t="s">
        <v>63</v>
      </c>
      <c r="AG37" s="119"/>
      <c r="AH37" s="2"/>
      <c r="AI37" s="61" t="s">
        <v>63</v>
      </c>
      <c r="AJ37" s="119"/>
      <c r="AK37" s="2"/>
      <c r="AL37" s="61" t="s">
        <v>63</v>
      </c>
      <c r="AM37" s="119"/>
      <c r="AN37" s="2"/>
      <c r="AO37" s="61" t="s">
        <v>63</v>
      </c>
      <c r="AP37" s="119"/>
      <c r="AQ37" s="2"/>
      <c r="AR37" s="68">
        <f t="shared" si="7"/>
        <v>20</v>
      </c>
      <c r="AS37" s="2">
        <f t="shared" si="8"/>
        <v>20</v>
      </c>
      <c r="AT37" s="98" t="str">
        <f t="shared" si="9"/>
        <v>OO</v>
      </c>
      <c r="AU37" s="99" t="str">
        <f t="shared" si="10"/>
        <v>OO</v>
      </c>
      <c r="AW37" s="7" t="str">
        <f>IF(N37="A 0-0","",IF(SUM(IF(AND((LEFT(N37,1)="A"),(MID(N37,3,1)="4")),1,0)+IF(AND((LEFT(N37,1)="B"),(MID(N37,3,1)="3")),1,0))=1,"P","O"))</f>
        <v>O</v>
      </c>
      <c r="AX37" s="7" t="str">
        <f>IF(Q37="A 0-0","",IF(SUM(IF(AND((LEFT(Q37,1)="A"),(MID(Q37,3,1)="4")),1,0)+IF(AND((LEFT(Q37,1)="B"),(MID(Q37,3,1)="3")),1,0))=1,"P","O"))</f>
        <v>O</v>
      </c>
      <c r="AY37" s="7" t="str">
        <f>IF(T37="A 0-0","",IF(SUM(IF(AND((LEFT(T37,1)="A"),(MID(T37,3,1)="4")),1,0)+IF(AND((LEFT(T37,1)="B"),(MID(T37,3,1)="3")),1,0))=1,"P","O"))</f>
        <v/>
      </c>
      <c r="AZ37" s="7" t="str">
        <f>IF(W37="A 0-0","",IF(SUM(IF(AND((LEFT(W37,1)="A"),(MID(W37,3,1)="4")),1,0)+IF(AND((LEFT(W37,1)="B"),(MID(W37,3,1)="3")),1,0))=1,"P","O"))</f>
        <v/>
      </c>
      <c r="BA37" s="7" t="str">
        <f>IF(Z37="A 0-0","",IF(SUM(IF(AND((LEFT(Z37,1)="A"),(MID(Z37,3,1)="4")),1,0)+IF(AND((LEFT(Z37,1)="B"),(MID(Z37,3,1)="3")),1,0))=1,"P","O"))</f>
        <v/>
      </c>
      <c r="BB37" s="7" t="str">
        <f>IF(AC37="A 0-0","",IF(SUM(IF(AND((LEFT(AC37,1)="A"),(MID(AC37,3,1)="4")),1,0)+IF(AND((LEFT(AC37,1)="B"),(MID(AC37,3,1)="3")),1,0))=1,"P","O"))</f>
        <v/>
      </c>
      <c r="BC37" s="7" t="str">
        <f>IF(AF37="A 0-0","",IF(SUM(IF(AND((LEFT(AF37,1)="A"),(MID(AF37,3,1)="4")),1,0)+IF(AND((LEFT(AF37,1)="B"),(MID(AF37,3,1)="3")),1,0))=1,"P","O"))</f>
        <v/>
      </c>
      <c r="BD37" s="7" t="str">
        <f>IF(AI37="A 0-0","",IF(SUM(IF(AND((LEFT(AI37,1)="A"),(MID(AI37,3,1)="4")),1,0)+IF(AND((LEFT(AI37,1)="B"),(MID(AI37,3,1)="3")),1,0))=1,"P","O"))</f>
        <v/>
      </c>
      <c r="BE37" s="7" t="str">
        <f>IF(AL37="A 0-0","",IF(SUM(IF(AND((LEFT(AL37,1)="A"),(MID(AL37,3,1)="4")),1,0)+IF(AND((LEFT(AL37,1)="B"),(MID(AL37,3,1)="3")),1,0))=1,"P","O"))</f>
        <v/>
      </c>
      <c r="BF37" s="7" t="str">
        <f>IF(AO37="A 0-0","",IF(SUM(IF(AND((LEFT(AO37,1)="A"),(MID(AO37,3,1)="4")),1,0)+IF(AND((LEFT(AO37,1)="B"),(MID(AO37,3,1)="3")),1,0))=1,"P","O"))</f>
        <v/>
      </c>
      <c r="BH37" s="90" t="str">
        <f>CONCATENATE(BF37,BE37,BD37,BC37,BB37,BA37,AZ37,AY37,AX37,AW37)</f>
        <v>OO</v>
      </c>
      <c r="BI37" s="90"/>
      <c r="BJ37" s="90" t="str">
        <f>+CONCATENATE(BF37,BE37,BD37,BC37,BB37,BA37,AZ37,AY37,AX37,AW37,BI37)</f>
        <v>OO</v>
      </c>
    </row>
    <row r="38" spans="2:62" x14ac:dyDescent="0.25">
      <c r="B38" s="83">
        <v>28</v>
      </c>
      <c r="D38" s="84" t="s">
        <v>84</v>
      </c>
      <c r="E38" s="40">
        <f t="shared" si="0"/>
        <v>1</v>
      </c>
      <c r="F38" s="7">
        <f t="shared" si="21"/>
        <v>0</v>
      </c>
      <c r="G38" s="7">
        <f t="shared" si="1"/>
        <v>1</v>
      </c>
      <c r="H38" s="7">
        <f t="shared" si="2"/>
        <v>2</v>
      </c>
      <c r="I38" s="7">
        <f t="shared" si="3"/>
        <v>3</v>
      </c>
      <c r="J38" s="1">
        <f t="shared" si="4"/>
        <v>6.75</v>
      </c>
      <c r="K38" s="7"/>
      <c r="L38" s="7">
        <f t="shared" si="5"/>
        <v>5</v>
      </c>
      <c r="M38" s="35">
        <f t="shared" si="6"/>
        <v>1.35</v>
      </c>
      <c r="N38" s="61" t="s">
        <v>63</v>
      </c>
      <c r="O38" s="121"/>
      <c r="P38" s="2"/>
      <c r="Q38" s="60" t="s">
        <v>17</v>
      </c>
      <c r="R38" s="121">
        <v>23.08</v>
      </c>
      <c r="S38" s="2">
        <v>6.75</v>
      </c>
      <c r="T38" s="61" t="s">
        <v>63</v>
      </c>
      <c r="U38" s="121"/>
      <c r="V38" s="2"/>
      <c r="W38" s="61" t="s">
        <v>63</v>
      </c>
      <c r="X38" s="121"/>
      <c r="Y38" s="2"/>
      <c r="Z38" s="61" t="s">
        <v>63</v>
      </c>
      <c r="AA38" s="121"/>
      <c r="AB38" s="2"/>
      <c r="AC38" s="61" t="s">
        <v>63</v>
      </c>
      <c r="AD38" s="121"/>
      <c r="AE38" s="2"/>
      <c r="AF38" s="61" t="s">
        <v>63</v>
      </c>
      <c r="AG38" s="121"/>
      <c r="AH38" s="2"/>
      <c r="AI38" s="61" t="s">
        <v>63</v>
      </c>
      <c r="AJ38" s="121"/>
      <c r="AK38" s="2"/>
      <c r="AL38" s="61" t="s">
        <v>63</v>
      </c>
      <c r="AM38" s="121"/>
      <c r="AN38" s="2"/>
      <c r="AO38" s="61" t="s">
        <v>63</v>
      </c>
      <c r="AP38" s="121"/>
      <c r="AQ38" s="2"/>
      <c r="AR38" s="68">
        <f t="shared" si="7"/>
        <v>23.08</v>
      </c>
      <c r="AS38" s="2">
        <f t="shared" si="8"/>
        <v>23.08</v>
      </c>
      <c r="AT38" s="98" t="str">
        <f t="shared" si="9"/>
        <v>O</v>
      </c>
      <c r="AU38" s="99" t="str">
        <f t="shared" si="10"/>
        <v>O</v>
      </c>
      <c r="AW38" s="7"/>
      <c r="AX38" s="7" t="str">
        <f>IF(Q38="A 0-0","",IF(SUM(IF(AND((LEFT(Q38,1)="A"),(MID(Q38,3,1)="4")),1,0)+IF(AND((LEFT(Q38,1)="B"),(MID(Q38,3,1)="3")),1,0))=1,"P","O"))</f>
        <v>O</v>
      </c>
      <c r="AY38" s="7" t="str">
        <f>IF(T38="A 0-0","",IF(SUM(IF(AND((LEFT(T38,1)="A"),(MID(T38,3,1)="4")),1,0)+IF(AND((LEFT(T38,1)="B"),(MID(T38,3,1)="3")),1,0))=1,"P","O"))</f>
        <v/>
      </c>
      <c r="AZ38" s="7" t="str">
        <f>IF(W38="A 0-0","",IF(SUM(IF(AND((LEFT(W38,1)="A"),(MID(W38,3,1)="4")),1,0)+IF(AND((LEFT(W38,1)="B"),(MID(W38,3,1)="3")),1,0))=1,"P","O"))</f>
        <v/>
      </c>
      <c r="BA38" s="7" t="str">
        <f>IF(Z38="A 0-0","",IF(SUM(IF(AND((LEFT(Z38,1)="A"),(MID(Z38,3,1)="4")),1,0)+IF(AND((LEFT(Z38,1)="B"),(MID(Z38,3,1)="3")),1,0))=1,"P","O"))</f>
        <v/>
      </c>
      <c r="BB38" s="7" t="str">
        <f>IF(AC38="A 0-0","",IF(SUM(IF(AND((LEFT(AC38,1)="A"),(MID(AC38,3,1)="4")),1,0)+IF(AND((LEFT(AC38,1)="B"),(MID(AC38,3,1)="3")),1,0))=1,"P","O"))</f>
        <v/>
      </c>
      <c r="BC38" s="7" t="str">
        <f>IF(AF38="A 0-0","",IF(SUM(IF(AND((LEFT(AF38,1)="A"),(MID(AF38,3,1)="4")),1,0)+IF(AND((LEFT(AF38,1)="B"),(MID(AF38,3,1)="3")),1,0))=1,"P","O"))</f>
        <v/>
      </c>
      <c r="BD38" s="7" t="str">
        <f>IF(AI38="A 0-0","",IF(SUM(IF(AND((LEFT(AI38,1)="A"),(MID(AI38,3,1)="4")),1,0)+IF(AND((LEFT(AI38,1)="B"),(MID(AI38,3,1)="3")),1,0))=1,"P","O"))</f>
        <v/>
      </c>
      <c r="BE38" s="7" t="str">
        <f>IF(AL38="A 0-0","",IF(SUM(IF(AND((LEFT(AL38,1)="A"),(MID(AL38,3,1)="4")),1,0)+IF(AND((LEFT(AL38,1)="B"),(MID(AL38,3,1)="3")),1,0))=1,"P","O"))</f>
        <v/>
      </c>
      <c r="BF38" s="7" t="str">
        <f>IF(AO38="A 0-0","",IF(SUM(IF(AND((LEFT(AO38,1)="A"),(MID(AO38,3,1)="4")),1,0)+IF(AND((LEFT(AO38,1)="B"),(MID(AO38,3,1)="3")),1,0))=1,"P","O"))</f>
        <v/>
      </c>
      <c r="BH38" s="90" t="str">
        <f>CONCATENATE(BF38,BE38,BD38,BC38,BB38,BA38,AZ38,AY38,AX38,AW38)</f>
        <v>O</v>
      </c>
      <c r="BI38" s="90"/>
      <c r="BJ38" s="90" t="str">
        <f>+CONCATENATE(BF38,BE38,BD38,BC38,BB38,BA38,AZ38,AY38,AX38,AW38,BI38)</f>
        <v>O</v>
      </c>
    </row>
    <row r="39" spans="2:62" x14ac:dyDescent="0.25">
      <c r="B39" s="83">
        <v>29</v>
      </c>
      <c r="D39" s="84" t="s">
        <v>52</v>
      </c>
      <c r="E39" s="40">
        <f t="shared" si="0"/>
        <v>3</v>
      </c>
      <c r="F39" s="7">
        <f t="shared" si="21"/>
        <v>0</v>
      </c>
      <c r="G39" s="7">
        <f t="shared" si="1"/>
        <v>3</v>
      </c>
      <c r="H39" s="7">
        <f t="shared" si="2"/>
        <v>4</v>
      </c>
      <c r="I39" s="7">
        <f t="shared" si="3"/>
        <v>9</v>
      </c>
      <c r="J39" s="1">
        <f t="shared" si="4"/>
        <v>18.66</v>
      </c>
      <c r="K39" s="7"/>
      <c r="L39" s="7">
        <f t="shared" si="5"/>
        <v>13</v>
      </c>
      <c r="M39" s="35">
        <f t="shared" si="6"/>
        <v>1.4353846153846155</v>
      </c>
      <c r="N39" s="60" t="s">
        <v>63</v>
      </c>
      <c r="O39" s="121"/>
      <c r="P39" s="2"/>
      <c r="Q39" s="60" t="s">
        <v>17</v>
      </c>
      <c r="R39" s="121">
        <v>21.93</v>
      </c>
      <c r="S39" s="2">
        <v>7.05</v>
      </c>
      <c r="T39" s="60" t="s">
        <v>21</v>
      </c>
      <c r="U39" s="121">
        <v>26.44</v>
      </c>
      <c r="V39" s="2">
        <v>8.61</v>
      </c>
      <c r="W39" s="60" t="s">
        <v>21</v>
      </c>
      <c r="X39" s="121">
        <v>20.45</v>
      </c>
      <c r="Y39" s="2">
        <v>3</v>
      </c>
      <c r="Z39" s="61" t="s">
        <v>63</v>
      </c>
      <c r="AA39" s="121"/>
      <c r="AB39" s="2"/>
      <c r="AC39" s="61" t="s">
        <v>63</v>
      </c>
      <c r="AD39" s="121"/>
      <c r="AE39" s="2"/>
      <c r="AF39" s="61" t="s">
        <v>63</v>
      </c>
      <c r="AG39" s="121"/>
      <c r="AH39" s="2"/>
      <c r="AI39" s="61" t="s">
        <v>63</v>
      </c>
      <c r="AJ39" s="121"/>
      <c r="AK39" s="2"/>
      <c r="AL39" s="61" t="s">
        <v>63</v>
      </c>
      <c r="AM39" s="121"/>
      <c r="AN39" s="2"/>
      <c r="AO39" s="61" t="s">
        <v>63</v>
      </c>
      <c r="AP39" s="121"/>
      <c r="AQ39" s="2"/>
      <c r="AR39" s="68">
        <f t="shared" si="7"/>
        <v>22.94</v>
      </c>
      <c r="AS39" s="2">
        <f t="shared" si="8"/>
        <v>22.94</v>
      </c>
      <c r="AT39" s="98" t="str">
        <f t="shared" si="9"/>
        <v>OOO</v>
      </c>
      <c r="AU39" s="99" t="str">
        <f t="shared" si="10"/>
        <v>OOO</v>
      </c>
      <c r="AW39" s="7"/>
      <c r="AX39" s="7" t="str">
        <f>IF(Q39="A 0-0","",IF(SUM(IF(AND((LEFT(Q39,1)="A"),(MID(Q39,3,1)="4")),1,0)+IF(AND((LEFT(Q39,1)="B"),(MID(Q39,3,1)="3")),1,0))=1,"P","O"))</f>
        <v>O</v>
      </c>
      <c r="AY39" s="7" t="str">
        <f>IF(T39="A 0-0","",IF(SUM(IF(AND((LEFT(T39,1)="A"),(MID(T39,3,1)="4")),1,0)+IF(AND((LEFT(T39,1)="B"),(MID(T39,3,1)="3")),1,0))=1,"P","O"))</f>
        <v>O</v>
      </c>
      <c r="AZ39" s="7" t="str">
        <f>IF(W39="A 0-0","",IF(SUM(IF(AND((LEFT(W39,1)="A"),(MID(W39,3,1)="4")),1,0)+IF(AND((LEFT(W39,1)="B"),(MID(W39,3,1)="3")),1,0))=1,"P","O"))</f>
        <v>O</v>
      </c>
      <c r="BA39" s="7" t="str">
        <f>IF(Z39="A 0-0","",IF(SUM(IF(AND((LEFT(Z39,1)="A"),(MID(Z39,3,1)="4")),1,0)+IF(AND((LEFT(Z39,1)="B"),(MID(Z39,3,1)="3")),1,0))=1,"P","O"))</f>
        <v/>
      </c>
      <c r="BB39" s="7" t="str">
        <f>IF(AC39="A 0-0","",IF(SUM(IF(AND((LEFT(AC39,1)="A"),(MID(AC39,3,1)="4")),1,0)+IF(AND((LEFT(AC39,1)="B"),(MID(AC39,3,1)="3")),1,0))=1,"P","O"))</f>
        <v/>
      </c>
      <c r="BC39" s="7" t="str">
        <f>IF(AF39="A 0-0","",IF(SUM(IF(AND((LEFT(AF39,1)="A"),(MID(AF39,3,1)="4")),1,0)+IF(AND((LEFT(AF39,1)="B"),(MID(AF39,3,1)="3")),1,0))=1,"P","O"))</f>
        <v/>
      </c>
      <c r="BD39" s="7" t="str">
        <f>IF(AI39="A 0-0","",IF(SUM(IF(AND((LEFT(AI39,1)="A"),(MID(AI39,3,1)="4")),1,0)+IF(AND((LEFT(AI39,1)="B"),(MID(AI39,3,1)="3")),1,0))=1,"P","O"))</f>
        <v/>
      </c>
      <c r="BE39" s="7" t="str">
        <f>IF(AL39="A 0-0","",IF(SUM(IF(AND((LEFT(AL39,1)="A"),(MID(AL39,3,1)="4")),1,0)+IF(AND((LEFT(AL39,1)="B"),(MID(AL39,3,1)="3")),1,0))=1,"P","O"))</f>
        <v/>
      </c>
      <c r="BF39" s="7" t="str">
        <f>IF(AO39="A 0-0","",IF(SUM(IF(AND((LEFT(AO39,1)="A"),(MID(AO39,3,1)="4")),1,0)+IF(AND((LEFT(AO39,1)="B"),(MID(AO39,3,1)="3")),1,0))=1,"P","O"))</f>
        <v/>
      </c>
      <c r="BH39" s="90" t="str">
        <f>CONCATENATE(BF39,BE39,BD39,BC39,BB39,BA39,AZ39,AY39,AX39,AW39)</f>
        <v>OOO</v>
      </c>
      <c r="BI39" s="90"/>
      <c r="BJ39" s="90" t="str">
        <f>+CONCATENATE(BF39,BE39,BD39,BC39,BB39,BA39,AZ39,AY39,AX39,AW39,BI39)</f>
        <v>OOO</v>
      </c>
    </row>
    <row r="40" spans="2:62" x14ac:dyDescent="0.25">
      <c r="B40" s="83">
        <v>30</v>
      </c>
      <c r="D40" s="84" t="s">
        <v>82</v>
      </c>
      <c r="E40" s="40">
        <f t="shared" si="0"/>
        <v>3</v>
      </c>
      <c r="F40" s="7">
        <f t="shared" si="21"/>
        <v>0</v>
      </c>
      <c r="G40" s="7">
        <f t="shared" si="1"/>
        <v>3</v>
      </c>
      <c r="H40" s="7">
        <f t="shared" si="2"/>
        <v>3</v>
      </c>
      <c r="I40" s="7">
        <f t="shared" si="3"/>
        <v>9</v>
      </c>
      <c r="J40" s="1">
        <f t="shared" si="4"/>
        <v>18.66</v>
      </c>
      <c r="K40" s="7"/>
      <c r="L40" s="7">
        <f t="shared" si="5"/>
        <v>12</v>
      </c>
      <c r="M40" s="35">
        <f t="shared" si="6"/>
        <v>1.5549999999999999</v>
      </c>
      <c r="N40" s="61" t="s">
        <v>63</v>
      </c>
      <c r="O40" s="119"/>
      <c r="P40" s="2"/>
      <c r="Q40" s="60" t="s">
        <v>17</v>
      </c>
      <c r="R40" s="119">
        <v>22.67</v>
      </c>
      <c r="S40" s="2">
        <v>7.61</v>
      </c>
      <c r="T40" s="60" t="s">
        <v>47</v>
      </c>
      <c r="U40" s="119">
        <v>20.68</v>
      </c>
      <c r="V40" s="2">
        <v>3.8</v>
      </c>
      <c r="W40" s="60" t="s">
        <v>21</v>
      </c>
      <c r="X40" s="119">
        <v>21.42</v>
      </c>
      <c r="Y40" s="2">
        <v>7.25</v>
      </c>
      <c r="Z40" s="61" t="s">
        <v>63</v>
      </c>
      <c r="AA40" s="119"/>
      <c r="AB40" s="2"/>
      <c r="AC40" s="61" t="s">
        <v>63</v>
      </c>
      <c r="AD40" s="119"/>
      <c r="AE40" s="2"/>
      <c r="AF40" s="61" t="s">
        <v>63</v>
      </c>
      <c r="AG40" s="119"/>
      <c r="AH40" s="2"/>
      <c r="AI40" s="61" t="s">
        <v>63</v>
      </c>
      <c r="AJ40" s="119"/>
      <c r="AK40" s="2"/>
      <c r="AL40" s="61" t="s">
        <v>63</v>
      </c>
      <c r="AM40" s="119"/>
      <c r="AN40" s="2"/>
      <c r="AO40" s="61" t="s">
        <v>63</v>
      </c>
      <c r="AP40" s="119"/>
      <c r="AQ40" s="2"/>
      <c r="AR40" s="68">
        <f t="shared" si="7"/>
        <v>21.590000000000003</v>
      </c>
      <c r="AS40" s="2">
        <f t="shared" si="8"/>
        <v>21.590000000000003</v>
      </c>
      <c r="AT40" s="98" t="str">
        <f t="shared" si="9"/>
        <v>OOO</v>
      </c>
      <c r="AU40" s="99" t="str">
        <f t="shared" si="10"/>
        <v>OOO</v>
      </c>
      <c r="AW40" s="7" t="str">
        <f>IF(N40="A 0-0","",IF(SUM(IF(AND((LEFT(N40,1)="A"),(MID(N40,3,1)="4")),1,0)+IF(AND((LEFT(N40,1)="B"),(MID(N40,3,1)="3")),1,0))=1,"P","O"))</f>
        <v/>
      </c>
      <c r="AX40" s="7" t="str">
        <f>IF(Q40="A 0-0","",IF(SUM(IF(AND((LEFT(Q40,1)="A"),(MID(Q40,3,1)="4")),1,0)+IF(AND((LEFT(Q40,1)="B"),(MID(Q40,3,1)="3")),1,0))=1,"P","O"))</f>
        <v>O</v>
      </c>
      <c r="AY40" s="7" t="str">
        <f>IF(T40="A 0-0","",IF(SUM(IF(AND((LEFT(T40,1)="A"),(MID(T40,3,1)="4")),1,0)+IF(AND((LEFT(T40,1)="B"),(MID(T40,3,1)="3")),1,0))=1,"P","O"))</f>
        <v>O</v>
      </c>
      <c r="AZ40" s="7" t="str">
        <f>IF(W40="A 0-0","",IF(SUM(IF(AND((LEFT(W40,1)="A"),(MID(W40,3,1)="4")),1,0)+IF(AND((LEFT(W40,1)="B"),(MID(W40,3,1)="3")),1,0))=1,"P","O"))</f>
        <v>O</v>
      </c>
      <c r="BA40" s="7" t="str">
        <f>IF(Z40="A 0-0","",IF(SUM(IF(AND((LEFT(Z40,1)="A"),(MID(Z40,3,1)="4")),1,0)+IF(AND((LEFT(Z40,1)="B"),(MID(Z40,3,1)="3")),1,0))=1,"P","O"))</f>
        <v/>
      </c>
      <c r="BB40" s="7" t="str">
        <f>IF(AC40="A 0-0","",IF(SUM(IF(AND((LEFT(AC40,1)="A"),(MID(AC40,3,1)="4")),1,0)+IF(AND((LEFT(AC40,1)="B"),(MID(AC40,3,1)="3")),1,0))=1,"P","O"))</f>
        <v/>
      </c>
      <c r="BC40" s="7" t="str">
        <f>IF(AF40="A 0-0","",IF(SUM(IF(AND((LEFT(AF40,1)="A"),(MID(AF40,3,1)="4")),1,0)+IF(AND((LEFT(AF40,1)="B"),(MID(AF40,3,1)="3")),1,0))=1,"P","O"))</f>
        <v/>
      </c>
      <c r="BD40" s="7" t="str">
        <f>IF(AI40="A 0-0","",IF(SUM(IF(AND((LEFT(AI40,1)="A"),(MID(AI40,3,1)="4")),1,0)+IF(AND((LEFT(AI40,1)="B"),(MID(AI40,3,1)="3")),1,0))=1,"P","O"))</f>
        <v/>
      </c>
      <c r="BE40" s="7" t="str">
        <f>IF(AL40="A 0-0","",IF(SUM(IF(AND((LEFT(AL40,1)="A"),(MID(AL40,3,1)="4")),1,0)+IF(AND((LEFT(AL40,1)="B"),(MID(AL40,3,1)="3")),1,0))=1,"P","O"))</f>
        <v/>
      </c>
      <c r="BF40" s="7" t="str">
        <f>IF(AO40="A 0-0","",IF(SUM(IF(AND((LEFT(AO40,1)="A"),(MID(AO40,3,1)="4")),1,0)+IF(AND((LEFT(AO40,1)="B"),(MID(AO40,3,1)="3")),1,0))=1,"P","O"))</f>
        <v/>
      </c>
      <c r="BH40" s="90" t="str">
        <f>CONCATENATE(BF40,BE40,BD40,BC40,BB40,BA40,AZ40,AY40,AX40,AW40)</f>
        <v>OOO</v>
      </c>
      <c r="BI40" s="90"/>
      <c r="BJ40" s="90" t="str">
        <f>+CONCATENATE(BF40,BE40,BD40,BC40,BB40,BA40,AZ40,AY40,AX40,AW40,BI40)</f>
        <v>OOO</v>
      </c>
    </row>
    <row r="41" spans="2:62" x14ac:dyDescent="0.25">
      <c r="B41" s="83">
        <v>31</v>
      </c>
      <c r="D41" s="84" t="s">
        <v>70</v>
      </c>
      <c r="E41" s="40">
        <f t="shared" si="0"/>
        <v>3</v>
      </c>
      <c r="F41" s="7">
        <f t="shared" si="21"/>
        <v>0</v>
      </c>
      <c r="G41" s="7">
        <f t="shared" si="1"/>
        <v>3</v>
      </c>
      <c r="H41" s="7">
        <f t="shared" si="2"/>
        <v>4</v>
      </c>
      <c r="I41" s="7">
        <f t="shared" si="3"/>
        <v>9</v>
      </c>
      <c r="J41" s="1">
        <f t="shared" si="4"/>
        <v>16.760000000000002</v>
      </c>
      <c r="K41" s="7">
        <v>1</v>
      </c>
      <c r="L41" s="7">
        <f t="shared" si="5"/>
        <v>13</v>
      </c>
      <c r="M41" s="35">
        <f t="shared" si="6"/>
        <v>1.2892307692307694</v>
      </c>
      <c r="N41" s="60" t="s">
        <v>63</v>
      </c>
      <c r="O41" s="125"/>
      <c r="P41" s="2"/>
      <c r="Q41" s="61" t="s">
        <v>63</v>
      </c>
      <c r="R41" s="125"/>
      <c r="S41" s="2"/>
      <c r="T41" s="61" t="s">
        <v>63</v>
      </c>
      <c r="U41" s="125"/>
      <c r="V41" s="2"/>
      <c r="W41" s="61" t="s">
        <v>63</v>
      </c>
      <c r="X41" s="125"/>
      <c r="Y41" s="2"/>
      <c r="Z41" s="60" t="s">
        <v>17</v>
      </c>
      <c r="AA41" s="125">
        <v>21.88</v>
      </c>
      <c r="AB41" s="2">
        <v>7.59</v>
      </c>
      <c r="AC41" s="60" t="s">
        <v>47</v>
      </c>
      <c r="AD41" s="125">
        <v>23.26</v>
      </c>
      <c r="AE41" s="2">
        <v>1.8</v>
      </c>
      <c r="AF41" s="60" t="s">
        <v>17</v>
      </c>
      <c r="AG41" s="125">
        <v>18.68</v>
      </c>
      <c r="AH41" s="2">
        <v>7.37</v>
      </c>
      <c r="AI41" s="61" t="s">
        <v>63</v>
      </c>
      <c r="AJ41" s="125"/>
      <c r="AK41" s="2"/>
      <c r="AL41" s="61" t="s">
        <v>63</v>
      </c>
      <c r="AM41" s="125"/>
      <c r="AN41" s="2"/>
      <c r="AO41" s="61" t="s">
        <v>63</v>
      </c>
      <c r="AP41" s="125"/>
      <c r="AQ41" s="2"/>
      <c r="AR41" s="68">
        <f t="shared" si="7"/>
        <v>21.273333333333333</v>
      </c>
      <c r="AS41" s="2">
        <f t="shared" si="8"/>
        <v>21.273333333333333</v>
      </c>
      <c r="AT41" s="98" t="str">
        <f t="shared" si="9"/>
        <v>OOO</v>
      </c>
      <c r="AU41" s="99" t="str">
        <f t="shared" si="10"/>
        <v>OOO</v>
      </c>
      <c r="AW41" s="7" t="str">
        <f t="shared" ref="AW41:AW42" si="25">IF(N41="A 0-0","",IF(SUM(IF(AND((LEFT(N41,1)="A"),(MID(N41,3,1)="4")),1,0)+IF(AND((LEFT(N41,1)="B"),(MID(N41,3,1)="3")),1,0))=1,"P","O"))</f>
        <v/>
      </c>
      <c r="AX41" s="7" t="str">
        <f t="shared" ref="AX41:AX42" si="26">IF(Q41="A 0-0","",IF(SUM(IF(AND((LEFT(Q41,1)="A"),(MID(Q41,3,1)="4")),1,0)+IF(AND((LEFT(Q41,1)="B"),(MID(Q41,3,1)="3")),1,0))=1,"P","O"))</f>
        <v/>
      </c>
      <c r="AY41" s="7" t="str">
        <f t="shared" ref="AY41:AY42" si="27">IF(T41="A 0-0","",IF(SUM(IF(AND((LEFT(T41,1)="A"),(MID(T41,3,1)="4")),1,0)+IF(AND((LEFT(T41,1)="B"),(MID(T41,3,1)="3")),1,0))=1,"P","O"))</f>
        <v/>
      </c>
      <c r="AZ41" s="7" t="str">
        <f t="shared" ref="AZ41:AZ42" si="28">IF(W41="A 0-0","",IF(SUM(IF(AND((LEFT(W41,1)="A"),(MID(W41,3,1)="4")),1,0)+IF(AND((LEFT(W41,1)="B"),(MID(W41,3,1)="3")),1,0))=1,"P","O"))</f>
        <v/>
      </c>
      <c r="BA41" s="7" t="str">
        <f t="shared" ref="BA41:BA42" si="29">IF(Z41="A 0-0","",IF(SUM(IF(AND((LEFT(Z41,1)="A"),(MID(Z41,3,1)="4")),1,0)+IF(AND((LEFT(Z41,1)="B"),(MID(Z41,3,1)="3")),1,0))=1,"P","O"))</f>
        <v>O</v>
      </c>
      <c r="BB41" s="7" t="str">
        <f t="shared" ref="BB41:BB42" si="30">IF(AC41="A 0-0","",IF(SUM(IF(AND((LEFT(AC41,1)="A"),(MID(AC41,3,1)="4")),1,0)+IF(AND((LEFT(AC41,1)="B"),(MID(AC41,3,1)="3")),1,0))=1,"P","O"))</f>
        <v>O</v>
      </c>
      <c r="BC41" s="7" t="str">
        <f t="shared" ref="BC41:BC42" si="31">IF(AF41="A 0-0","",IF(SUM(IF(AND((LEFT(AF41,1)="A"),(MID(AF41,3,1)="4")),1,0)+IF(AND((LEFT(AF41,1)="B"),(MID(AF41,3,1)="3")),1,0))=1,"P","O"))</f>
        <v>O</v>
      </c>
      <c r="BD41" s="7" t="str">
        <f t="shared" ref="BD41:BD42" si="32">IF(AI41="A 0-0","",IF(SUM(IF(AND((LEFT(AI41,1)="A"),(MID(AI41,3,1)="4")),1,0)+IF(AND((LEFT(AI41,1)="B"),(MID(AI41,3,1)="3")),1,0))=1,"P","O"))</f>
        <v/>
      </c>
      <c r="BE41" s="7" t="str">
        <f t="shared" ref="BE41:BE42" si="33">IF(AL41="A 0-0","",IF(SUM(IF(AND((LEFT(AL41,1)="A"),(MID(AL41,3,1)="4")),1,0)+IF(AND((LEFT(AL41,1)="B"),(MID(AL41,3,1)="3")),1,0))=1,"P","O"))</f>
        <v/>
      </c>
      <c r="BF41" s="7" t="str">
        <f t="shared" ref="BF41:BF42" si="34">IF(AO41="A 0-0","",IF(SUM(IF(AND((LEFT(AO41,1)="A"),(MID(AO41,3,1)="4")),1,0)+IF(AND((LEFT(AO41,1)="B"),(MID(AO41,3,1)="3")),1,0))=1,"P","O"))</f>
        <v/>
      </c>
      <c r="BH41" s="90" t="str">
        <f t="shared" ref="BH41:BH42" si="35">CONCATENATE(BF41,BE41,BD41,BC41,BB41,BA41,AZ41,AY41,AX41,AW41)</f>
        <v>OOO</v>
      </c>
      <c r="BI41" s="90"/>
      <c r="BJ41" s="90" t="str">
        <f t="shared" ref="BJ41:BJ42" si="36">+CONCATENATE(BF41,BE41,BD41,BC41,BB41,BA41,AZ41,AY41,AX41,AW41,BI41)</f>
        <v>OOO</v>
      </c>
    </row>
    <row r="42" spans="2:62" x14ac:dyDescent="0.25">
      <c r="B42" s="83">
        <v>32</v>
      </c>
      <c r="D42" s="84" t="s">
        <v>35</v>
      </c>
      <c r="E42" s="40">
        <f t="shared" si="0"/>
        <v>1</v>
      </c>
      <c r="F42" s="7">
        <f t="shared" si="21"/>
        <v>0</v>
      </c>
      <c r="G42" s="7">
        <f t="shared" si="1"/>
        <v>1</v>
      </c>
      <c r="H42" s="7">
        <f t="shared" si="2"/>
        <v>0</v>
      </c>
      <c r="I42" s="7">
        <f t="shared" si="3"/>
        <v>3</v>
      </c>
      <c r="J42" s="1">
        <f t="shared" si="4"/>
        <v>4.63</v>
      </c>
      <c r="K42" s="7"/>
      <c r="L42" s="7">
        <f t="shared" si="5"/>
        <v>3</v>
      </c>
      <c r="M42" s="35">
        <f t="shared" si="6"/>
        <v>1.5433333333333332</v>
      </c>
      <c r="N42" s="61" t="s">
        <v>63</v>
      </c>
      <c r="O42" s="125"/>
      <c r="P42" s="2"/>
      <c r="Q42" s="60" t="s">
        <v>47</v>
      </c>
      <c r="R42" s="125">
        <v>20</v>
      </c>
      <c r="S42" s="2">
        <v>4.63</v>
      </c>
      <c r="T42" s="61" t="s">
        <v>63</v>
      </c>
      <c r="U42" s="125"/>
      <c r="V42" s="2"/>
      <c r="W42" s="61" t="s">
        <v>63</v>
      </c>
      <c r="X42" s="125"/>
      <c r="Y42" s="2"/>
      <c r="Z42" s="61" t="s">
        <v>63</v>
      </c>
      <c r="AA42" s="125"/>
      <c r="AB42" s="2"/>
      <c r="AC42" s="61" t="s">
        <v>63</v>
      </c>
      <c r="AD42" s="125"/>
      <c r="AE42" s="2"/>
      <c r="AF42" s="61" t="s">
        <v>63</v>
      </c>
      <c r="AG42" s="125"/>
      <c r="AH42" s="2"/>
      <c r="AI42" s="61" t="s">
        <v>63</v>
      </c>
      <c r="AJ42" s="125"/>
      <c r="AK42" s="2"/>
      <c r="AL42" s="61" t="s">
        <v>63</v>
      </c>
      <c r="AM42" s="126"/>
      <c r="AN42" s="2"/>
      <c r="AO42" s="61" t="s">
        <v>63</v>
      </c>
      <c r="AP42" s="125"/>
      <c r="AQ42" s="2"/>
      <c r="AR42" s="68">
        <f t="shared" si="7"/>
        <v>20</v>
      </c>
      <c r="AS42" s="2">
        <f t="shared" si="8"/>
        <v>20</v>
      </c>
      <c r="AT42" s="98" t="str">
        <f t="shared" si="9"/>
        <v>O</v>
      </c>
      <c r="AU42" s="99" t="str">
        <f t="shared" si="10"/>
        <v>O</v>
      </c>
      <c r="AW42" s="7" t="str">
        <f t="shared" si="25"/>
        <v/>
      </c>
      <c r="AX42" s="7" t="str">
        <f t="shared" si="26"/>
        <v>O</v>
      </c>
      <c r="AY42" s="7" t="str">
        <f t="shared" si="27"/>
        <v/>
      </c>
      <c r="AZ42" s="7" t="str">
        <f t="shared" si="28"/>
        <v/>
      </c>
      <c r="BA42" s="7" t="str">
        <f t="shared" si="29"/>
        <v/>
      </c>
      <c r="BB42" s="7" t="str">
        <f t="shared" si="30"/>
        <v/>
      </c>
      <c r="BC42" s="7" t="str">
        <f t="shared" si="31"/>
        <v/>
      </c>
      <c r="BD42" s="7" t="str">
        <f t="shared" si="32"/>
        <v/>
      </c>
      <c r="BE42" s="7" t="str">
        <f t="shared" si="33"/>
        <v/>
      </c>
      <c r="BF42" s="7" t="str">
        <f t="shared" si="34"/>
        <v/>
      </c>
      <c r="BH42" s="90" t="str">
        <f t="shared" si="35"/>
        <v>O</v>
      </c>
      <c r="BI42" s="90"/>
      <c r="BJ42" s="90" t="str">
        <f t="shared" si="36"/>
        <v>O</v>
      </c>
    </row>
    <row r="43" spans="2:62" ht="15.75" thickBot="1" x14ac:dyDescent="0.3">
      <c r="B43" s="63">
        <v>33</v>
      </c>
      <c r="D43" s="51" t="s">
        <v>144</v>
      </c>
      <c r="E43" s="41">
        <f t="shared" si="0"/>
        <v>1</v>
      </c>
      <c r="F43" s="8">
        <f t="shared" ref="F43" si="37">SUM(IF(AND((LEFT(Q43,1)="A"),(MID(Q43,3,1)="4")),1,0)+IF(AND((LEFT(T43,1)="A"),(MID(T43,3,1)="4")),1,0)+IF(AND((LEFT(W43,1)="A"),(MID(W43,3,1)="4")),1,0)+IF(AND((LEFT(Z43,1)="A"),(MID(Z43,3,1)="4")),1,0)+IF(AND((LEFT(AC43,1)="A"),(MID(AC43,3,1)="4")),1,0)+IF(AND((LEFT(AF43,1)="A"),(MID(AF43,3,1)="4")),1,0)+IF(AND((LEFT(AI43,1)="A"),(MID(AI43,3,1)="4")),1,0)+IF(AND((LEFT(AL43,1)="A"),(MID(AL43,3,1)="4")),1,0)+IF(AND((LEFT(AO43,1)="A"),(MID(AO43,3,1)="4")),1,0)+IF(AND((LEFT(Q43,1)="B"),(MID(Q43,3,1)="3")),1,0)+IF(AND((LEFT(T43,1)="B"),(MID(T43,3,1)="3")),1,0)+IF(AND((LEFT(W43,1)="B"),(MID(W43,3,1)="3")),1,0)+IF(AND((LEFT(Z43,1)="B"),(MID(Z43,3,1)="3")),1,0)+IF(AND((LEFT(AC43,1)="B"),(MID(AC43,3,1)="3")),1,0)+IF(AND((LEFT(AF43,1)="B"),(MID(AF43,3,1)="3")),1,0)+IF(AND((LEFT(AI43,1)="B"),(MID(AI43,3,1)="3")),1,0)+IF(AND((LEFT(N43,1)="B"),(MID(N43,3,1)="3")),1,0)+IF(AND((LEFT(AL43,1)="B"),(MID(AL43,3,1)="3")),1,0)+IF(AND((LEFT(AO43,1)="B"),(MID(AO43,3,1)="3"))*1,0))</f>
        <v>0</v>
      </c>
      <c r="G43" s="8">
        <f t="shared" si="1"/>
        <v>1</v>
      </c>
      <c r="H43" s="8">
        <f t="shared" si="2"/>
        <v>0</v>
      </c>
      <c r="I43" s="8">
        <f t="shared" si="3"/>
        <v>3</v>
      </c>
      <c r="J43" s="3">
        <f t="shared" si="4"/>
        <v>4.21</v>
      </c>
      <c r="K43" s="8"/>
      <c r="L43" s="8">
        <f t="shared" si="5"/>
        <v>3</v>
      </c>
      <c r="M43" s="87">
        <f t="shared" si="6"/>
        <v>1.4033333333333333</v>
      </c>
      <c r="N43" s="66" t="s">
        <v>63</v>
      </c>
      <c r="O43" s="120"/>
      <c r="P43" s="4"/>
      <c r="Q43" s="66" t="s">
        <v>63</v>
      </c>
      <c r="R43" s="120"/>
      <c r="S43" s="4"/>
      <c r="T43" s="66" t="s">
        <v>63</v>
      </c>
      <c r="U43" s="120"/>
      <c r="V43" s="4"/>
      <c r="W43" s="66" t="s">
        <v>63</v>
      </c>
      <c r="X43" s="120"/>
      <c r="Y43" s="4"/>
      <c r="Z43" s="81" t="s">
        <v>47</v>
      </c>
      <c r="AA43" s="120">
        <v>19.36</v>
      </c>
      <c r="AB43" s="4">
        <v>4.21</v>
      </c>
      <c r="AC43" s="66" t="s">
        <v>63</v>
      </c>
      <c r="AD43" s="120"/>
      <c r="AE43" s="4"/>
      <c r="AF43" s="66" t="s">
        <v>63</v>
      </c>
      <c r="AG43" s="120"/>
      <c r="AH43" s="4"/>
      <c r="AI43" s="66" t="s">
        <v>63</v>
      </c>
      <c r="AJ43" s="120"/>
      <c r="AK43" s="4"/>
      <c r="AL43" s="66" t="s">
        <v>63</v>
      </c>
      <c r="AM43" s="120"/>
      <c r="AN43" s="4"/>
      <c r="AO43" s="66" t="s">
        <v>63</v>
      </c>
      <c r="AP43" s="120"/>
      <c r="AQ43" s="4"/>
      <c r="AR43" s="69">
        <f t="shared" si="7"/>
        <v>19.36</v>
      </c>
      <c r="AS43" s="4">
        <f t="shared" si="8"/>
        <v>19.36</v>
      </c>
      <c r="AT43" s="100" t="str">
        <f t="shared" si="9"/>
        <v>O</v>
      </c>
      <c r="AU43" s="101" t="str">
        <f t="shared" si="10"/>
        <v>O</v>
      </c>
      <c r="AW43" s="7" t="str">
        <f t="shared" si="22"/>
        <v/>
      </c>
      <c r="AX43" s="7" t="str">
        <f t="shared" si="11"/>
        <v/>
      </c>
      <c r="AY43" s="7" t="str">
        <f t="shared" si="12"/>
        <v/>
      </c>
      <c r="AZ43" s="7" t="str">
        <f t="shared" si="13"/>
        <v/>
      </c>
      <c r="BA43" s="7" t="str">
        <f t="shared" si="14"/>
        <v>O</v>
      </c>
      <c r="BB43" s="7" t="str">
        <f t="shared" si="15"/>
        <v/>
      </c>
      <c r="BC43" s="7" t="str">
        <f t="shared" si="16"/>
        <v/>
      </c>
      <c r="BD43" s="7" t="str">
        <f t="shared" si="17"/>
        <v/>
      </c>
      <c r="BE43" s="7" t="str">
        <f t="shared" si="18"/>
        <v/>
      </c>
      <c r="BF43" s="7" t="str">
        <f t="shared" si="19"/>
        <v/>
      </c>
      <c r="BH43" s="90" t="str">
        <f t="shared" si="23"/>
        <v>O</v>
      </c>
      <c r="BI43" s="90"/>
      <c r="BJ43" s="90" t="str">
        <f t="shared" si="20"/>
        <v>O</v>
      </c>
    </row>
    <row r="44" spans="2:62" ht="16.5" customHeight="1" thickTop="1" x14ac:dyDescent="0.25">
      <c r="D44" s="15"/>
      <c r="E44" s="15"/>
      <c r="F44" s="15"/>
      <c r="G44" s="15"/>
      <c r="H44" s="15"/>
      <c r="I44" s="15"/>
      <c r="J44" s="16"/>
      <c r="K44" s="15"/>
      <c r="L44" s="15"/>
      <c r="M44" s="16"/>
      <c r="N44" s="16"/>
      <c r="O44" s="16"/>
      <c r="P44" s="16"/>
      <c r="Q44" s="15"/>
      <c r="R44" s="16"/>
      <c r="S44" s="16"/>
      <c r="T44" s="15"/>
      <c r="U44" s="16"/>
      <c r="V44" s="16"/>
      <c r="W44" s="15"/>
      <c r="X44" s="16"/>
      <c r="Y44" s="16"/>
      <c r="Z44" s="15"/>
      <c r="AA44" s="16"/>
      <c r="AB44" s="16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6"/>
      <c r="AS44" s="16"/>
      <c r="AX44" s="92"/>
      <c r="AY44" s="92"/>
      <c r="AZ44" s="92"/>
      <c r="BA44" s="92"/>
      <c r="BB44" s="92"/>
      <c r="BC44" s="92"/>
      <c r="BD44" s="92"/>
      <c r="BE44" s="92"/>
      <c r="BF44" s="92"/>
      <c r="BH44" s="90"/>
    </row>
    <row r="45" spans="2:62" ht="16.5" customHeight="1" x14ac:dyDescent="0.25">
      <c r="M45" s="9"/>
      <c r="N45" s="9"/>
      <c r="O45" s="9"/>
      <c r="P45" s="9"/>
      <c r="R45" s="9"/>
    </row>
    <row r="46" spans="2:62" ht="16.5" hidden="1" customHeight="1" thickTop="1" thickBot="1" x14ac:dyDescent="0.3">
      <c r="D46" s="42" t="s">
        <v>46</v>
      </c>
      <c r="E46" s="10">
        <f t="shared" ref="E46:L46" si="38">SUM(E4:E45)-E37</f>
        <v>216</v>
      </c>
      <c r="F46" s="10">
        <f t="shared" si="38"/>
        <v>107</v>
      </c>
      <c r="G46" s="10">
        <f t="shared" si="38"/>
        <v>109</v>
      </c>
      <c r="H46" s="10">
        <f t="shared" si="38"/>
        <v>531</v>
      </c>
      <c r="I46" s="10">
        <f t="shared" si="38"/>
        <v>520</v>
      </c>
      <c r="J46" s="10">
        <f t="shared" si="38"/>
        <v>2147.7000000000003</v>
      </c>
      <c r="K46" s="10">
        <f t="shared" si="38"/>
        <v>71</v>
      </c>
      <c r="L46" s="10">
        <f t="shared" si="38"/>
        <v>1051</v>
      </c>
      <c r="M46" s="11">
        <f>J46/L46</f>
        <v>2.0434823977164607</v>
      </c>
      <c r="N46" s="11"/>
      <c r="O46" s="11"/>
      <c r="P46" s="11"/>
      <c r="Q46" s="23"/>
      <c r="R46" s="11">
        <f>SUM(R4:R43)</f>
        <v>567.02</v>
      </c>
      <c r="S46" s="22"/>
      <c r="T46" s="23"/>
      <c r="U46" s="11">
        <f>SUM(U4:U43)</f>
        <v>571.07000000000005</v>
      </c>
      <c r="V46" s="22"/>
      <c r="W46" s="23"/>
      <c r="X46" s="11">
        <f>SUM(X4:X43)</f>
        <v>574.13000000000011</v>
      </c>
      <c r="Y46" s="22"/>
      <c r="Z46" s="23"/>
      <c r="AA46" s="11">
        <f>SUM(AA4:AA43)</f>
        <v>588.1400000000001</v>
      </c>
      <c r="AB46" s="22"/>
      <c r="AC46" s="23"/>
      <c r="AD46" s="11">
        <f>SUM(AD4:AD43)</f>
        <v>600.79999999999995</v>
      </c>
      <c r="AE46" s="22"/>
      <c r="AF46" s="23"/>
      <c r="AG46" s="11"/>
      <c r="AH46" s="22"/>
      <c r="AI46" s="23"/>
      <c r="AJ46" s="11"/>
      <c r="AK46" s="22"/>
      <c r="AL46" s="23"/>
      <c r="AM46" s="11"/>
      <c r="AN46" s="22"/>
      <c r="AO46" s="23"/>
      <c r="AP46" s="11"/>
      <c r="AQ46" s="22"/>
      <c r="AR46" s="11">
        <f>AVERAGE(R46,U46,X46,AA46,AD46,AG46,AJ46,AM46,AP46)</f>
        <v>580.2320000000002</v>
      </c>
      <c r="AS46" s="79"/>
    </row>
    <row r="47" spans="2:62" ht="16.5" hidden="1" thickTop="1" thickBot="1" x14ac:dyDescent="0.3">
      <c r="M47" s="9"/>
      <c r="N47" s="9"/>
      <c r="O47" s="9"/>
      <c r="P47" s="9"/>
      <c r="R47" s="9"/>
      <c r="U47" s="9"/>
      <c r="X47" s="9"/>
      <c r="AA47" s="9"/>
      <c r="AR47" s="9"/>
      <c r="AS47" s="9"/>
    </row>
    <row r="48" spans="2:62" ht="15.75" hidden="1" thickTop="1" x14ac:dyDescent="0.25">
      <c r="D48" s="17" t="s">
        <v>60</v>
      </c>
      <c r="E48" s="25"/>
      <c r="F48" s="25"/>
      <c r="G48" s="25"/>
      <c r="H48" s="25"/>
      <c r="I48" s="25"/>
      <c r="J48" s="25"/>
      <c r="K48" s="25"/>
      <c r="L48" s="25"/>
      <c r="M48" s="24"/>
      <c r="N48" s="24"/>
      <c r="O48" s="24"/>
      <c r="P48" s="24"/>
      <c r="Q48" s="25"/>
      <c r="R48" s="12">
        <f>R46/24</f>
        <v>23.625833333333333</v>
      </c>
      <c r="S48" s="24"/>
      <c r="T48" s="25"/>
      <c r="U48" s="12">
        <f>U46/24</f>
        <v>23.794583333333335</v>
      </c>
      <c r="V48" s="24"/>
      <c r="W48" s="25"/>
      <c r="X48" s="12">
        <f>X46/24</f>
        <v>23.922083333333337</v>
      </c>
      <c r="Y48" s="26"/>
      <c r="Z48" s="25"/>
      <c r="AA48" s="12">
        <f>AA46/24</f>
        <v>24.505833333333339</v>
      </c>
      <c r="AB48" s="24"/>
      <c r="AC48" s="25"/>
      <c r="AD48" s="12">
        <f>AD46/24</f>
        <v>25.033333333333331</v>
      </c>
      <c r="AE48" s="25"/>
      <c r="AF48" s="25"/>
      <c r="AG48" s="12"/>
      <c r="AH48" s="25"/>
      <c r="AI48" s="25"/>
      <c r="AJ48" s="12"/>
      <c r="AK48" s="25"/>
      <c r="AL48" s="25"/>
      <c r="AM48" s="12"/>
      <c r="AN48" s="25"/>
      <c r="AO48" s="25"/>
      <c r="AP48" s="12"/>
      <c r="AQ48" s="25"/>
      <c r="AR48" s="13">
        <f>AVERAGE(R48,U48,X48,AA48,AD48,AG48,AJ48,AM48,AP48)</f>
        <v>24.176333333333336</v>
      </c>
      <c r="AS48" s="29"/>
    </row>
    <row r="49" spans="4:45" hidden="1" x14ac:dyDescent="0.25">
      <c r="D49" s="18" t="s">
        <v>64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1">
        <f>SUM(IF((LEFT(Q4,1)="A"),R4,0)+IF((LEFT(Q5,1)="A"),R5,0)+IF((LEFT(Q6,1)="A"),R6,0)+IF((LEFT(Q7,1)="A"),R7,0)+IF((LEFT(Q8,1)="A"),R8,0)+IF((LEFT(Q9,1)="A"),R9,0)+IF((LEFT(Q10,1)="A"),R10,0)+IF((LEFT(Q11,1)="A"),R11,0)+IF((LEFT(Q12,1)="A"),R12,0)+IF((LEFT(Q13,1)="A"),R13,0)+IF((LEFT(Q14,1)="A"),R14,0)+IF((LEFT(Q15,1)="A"),R15,0)+IF((LEFT(Q16,1)="A"),R16,0)+IF((LEFT(Q17,1)="A"),R17,0)+IF((LEFT(Q18,1)="A"),R18,0)+IF((LEFT(Q19,1)="A"),R19,0)+IF((LEFT(Q20,1)="A"),R20,0)+IF((LEFT(Q21,1)="A"),R21,0)+IF((LEFT(Q22,1)="A"),R22,0)+IF((LEFT(Q23,1)="A"),R23,0)+IF((LEFT(Q24,1)="A"),R24,0)+IF((LEFT(Q25,1)="A"),R25,0)+IF((LEFT(Q26,1)="A"),R26,0)+IF((LEFT(Q27,1)="A"),R27,0)+IF((LEFT(Q28,1)="A"),R28,0)+IF((LEFT(Q33,1)="A"),R33,0)+IF((LEFT(Q34,1)="A"),R34,0)+IF((LEFT(Q35,1)="A"),R35,0)+IF((LEFT(Q36,1)="A"),R36,0)+IF((LEFT(Q37,1)="A"),R37,0)+IF((LEFT(Q43,1)="A"),R43,0))/12</f>
        <v>24.925833333333333</v>
      </c>
      <c r="S49" s="44"/>
      <c r="T49" s="27"/>
      <c r="U49" s="1">
        <f>SUM(IF((LEFT(T4,1)="A"),U4,0)+IF((LEFT(T5,1)="A"),U5,0)+IF((LEFT(T6,1)="A"),U6,0)+IF((LEFT(T7,1)="A"),U7,0)+IF((LEFT(T8,1)="A"),U8,0)+IF((LEFT(T9,1)="A"),U9,0)+IF((LEFT(T10,1)="A"),U10,0)+IF((LEFT(T11,1)="A"),U11,0)+IF((LEFT(T12,1)="A"),U12,0)+IF((LEFT(T13,1)="A"),U13,0)+IF((LEFT(T14,1)="A"),U14,0)+IF((LEFT(T15,1)="A"),U15,0)+IF((LEFT(T16,1)="A"),U16,0)+IF((LEFT(T17,1)="A"),U17,0)+IF((LEFT(T18,1)="A"),U18,0)+IF((LEFT(T19,1)="A"),U19,0)+IF((LEFT(T20,1)="A"),U20,0)+IF((LEFT(T21,1)="A"),U21,0)+IF((LEFT(T22,1)="A"),U22,0)+IF((LEFT(T23,1)="A"),U23,0)+IF((LEFT(T24,1)="A"),U24,0)+IF((LEFT(T25,1)="A"),U25,0)+IF((LEFT(T26,1)="A"),U26,0)+IF((LEFT(T27,1)="A"),U27,0)+IF((LEFT(T28,1)="A"),U28,0)+IF((LEFT(T33,1)="A"),U33,0)+IF((LEFT(T34,1)="A"),U34,0)+IF((LEFT(T35,1)="A"),U35,0)+IF((LEFT(T36,1)="A"),U36,0)+IF((LEFT(T37,1)="A"),U37,0)+IF((LEFT(T43,1)="A"),U43,0))/12</f>
        <v>25.036666666666665</v>
      </c>
      <c r="V49" s="44"/>
      <c r="W49" s="27"/>
      <c r="X49" s="1">
        <f>SUM(IF((LEFT(W4,1)="A"),X4,0)+IF((LEFT(W5,1)="A"),X5,0)+IF((LEFT(W6,1)="A"),X6,0)+IF((LEFT(W7,1)="A"),X7,0)+IF((LEFT(W8,1)="A"),X8,0)+IF((LEFT(W9,1)="A"),X9,0)+IF((LEFT(W10,1)="A"),X10,0)+IF((LEFT(W11,1)="A"),X11,0)+IF((LEFT(W12,1)="A"),X12,0)+IF((LEFT(W13,1)="A"),X13,0)+IF((LEFT(W14,1)="A"),X14,0)+IF((LEFT(W15,1)="A"),X15,0)+IF((LEFT(W16,1)="A"),X16,0)+IF((LEFT(W17,1)="A"),X17,0)+IF((LEFT(W18,1)="A"),X18,0)+IF((LEFT(W19,1)="A"),X19,0)+IF((LEFT(W20,1)="A"),X20,0)+IF((LEFT(W21,1)="A"),X21,0)+IF((LEFT(W22,1)="A"),X22,0)+IF((LEFT(W23,1)="A"),X23,0)+IF((LEFT(W24,1)="A"),X24,0)+IF((LEFT(W25,1)="A"),X25,0)+IF((LEFT(W26,1)="A"),X26,0)+IF((LEFT(W27,1)="A"),X27,0)+IF((LEFT(W28,1)="A"),X28,0)+IF((LEFT(W33,1)="A"),X33,0)+IF((LEFT(W34,1)="A"),X34,0)+IF((LEFT(W35,1)="A"),X35,0)+IF((LEFT(W36,1)="A"),X36,0)+IF((LEFT(W37,1)="A"),X37,0)+IF((LEFT(W43,1)="A"),X43,0))/12</f>
        <v>25.000833333333329</v>
      </c>
      <c r="Y49" s="44"/>
      <c r="Z49" s="27"/>
      <c r="AA49" s="1">
        <f>SUM(IF((LEFT(Z4,1)="A"),AA4,0)+IF((LEFT(Z5,1)="A"),AA5,0)+IF((LEFT(Z6,1)="A"),AA6,0)+IF((LEFT(Z7,1)="A"),AA7,0)+IF((LEFT(Z8,1)="A"),AA8,0)+IF((LEFT(Z9,1)="A"),AA9,0)+IF((LEFT(Z10,1)="A"),AA10,0)+IF((LEFT(Z11,1)="A"),AA11,0)+IF((LEFT(Z12,1)="A"),AA12,0)+IF((LEFT(Z13,1)="A"),AA13,0)+IF((LEFT(Z14,1)="A"),AA14,0)+IF((LEFT(Z15,1)="A"),AA15,0)+IF((LEFT(Z16,1)="A"),AA16,0)+IF((LEFT(Z17,1)="A"),AA17,0)+IF((LEFT(Z18,1)="A"),AA18,0)+IF((LEFT(Z19,1)="A"),AA19,0)+IF((LEFT(Z20,1)="A"),AA20,0)+IF((LEFT(Z21,1)="A"),AA21,0)+IF((LEFT(Z22,1)="A"),AA22,0)+IF((LEFT(Z23,1)="A"),AA23,0)+IF((LEFT(Z24,1)="A"),AA24,0)+IF((LEFT(Z25,1)="A"),AA25,0)+IF((LEFT(Z26,1)="A"),AA26,0)+IF((LEFT(Z27,1)="A"),AA27,0)+IF((LEFT(Z28,1)="A"),AA28,0)+IF((LEFT(Z33,1)="A"),AA33,0)+IF((LEFT(Z34,1)="A"),AA34,0)+IF((LEFT(Z35,1)="A"),AA35,0)+IF((LEFT(Z36,1)="A"),AA36,0)+IF((LEFT(Z37,1)="A"),AA37,0)+IF((LEFT(Z43,1)="A"),AA43,0))/12</f>
        <v>26.162499999999998</v>
      </c>
      <c r="AB49" s="44"/>
      <c r="AC49" s="27"/>
      <c r="AD49" s="1">
        <f>SUM(IF((LEFT(AC4,1)="A"),AD4,0)+IF((LEFT(AC5,1)="A"),AD5,0)+IF((LEFT(AC6,1)="A"),AD6,0)+IF((LEFT(AC7,1)="A"),AD7,0)+IF((LEFT(AC8,1)="A"),AD8,0)+IF((LEFT(AC9,1)="A"),AD9,0)+IF((LEFT(AC10,1)="A"),AD10,0)+IF((LEFT(AC11,1)="A"),AD11,0)+IF((LEFT(AC12,1)="A"),AD12,0)+IF((LEFT(AC13,1)="A"),AD13,0)+IF((LEFT(AC14,1)="A"),AD14,0)+IF((LEFT(AC15,1)="A"),AD15,0)+IF((LEFT(AC16,1)="A"),AD16,0)+IF((LEFT(AC17,1)="A"),AD17,0)+IF((LEFT(AC18,1)="A"),AD18,0)+IF((LEFT(AC19,1)="A"),AD19,0)+IF((LEFT(AC20,1)="A"),AD20,0)+IF((LEFT(AC21,1)="A"),AD21,0)+IF((LEFT(AC22,1)="A"),AD22,0)+IF((LEFT(AC23,1)="A"),AD23,0)+IF((LEFT(AC24,1)="A"),AD24,0)+IF((LEFT(AC25,1)="A"),AD25,0)+IF((LEFT(AC26,1)="A"),AD26,0)+IF((LEFT(AC27,1)="A"),AD27,0)+IF((LEFT(AC28,1)="A"),AD28,0)+IF((LEFT(AC33,1)="A"),AD33,0)+IF((LEFT(AC34,1)="A"),AD34,0)+IF((LEFT(AC35,1)="A"),AD35,0)+IF((LEFT(AC36,1)="A"),AD36,0)+IF((LEFT(AC37,1)="A"),AD37,0)+IF((LEFT(AC43,1)="A"),AD43,0))/12</f>
        <v>26.103333333333335</v>
      </c>
      <c r="AE49" s="27"/>
      <c r="AF49" s="27"/>
      <c r="AG49" s="1"/>
      <c r="AH49" s="27"/>
      <c r="AI49" s="27"/>
      <c r="AJ49" s="1"/>
      <c r="AK49" s="27"/>
      <c r="AL49" s="27"/>
      <c r="AM49" s="1"/>
      <c r="AN49" s="27"/>
      <c r="AO49" s="27"/>
      <c r="AP49" s="1"/>
      <c r="AQ49" s="27"/>
      <c r="AR49" s="1">
        <f>AVERAGE(R49,U49,X49,AA49,AD49,AG49,AJ49,AM49,AP49)</f>
        <v>25.445833333333333</v>
      </c>
      <c r="AS49" s="30"/>
    </row>
    <row r="50" spans="4:45" ht="15.75" hidden="1" thickBot="1" x14ac:dyDescent="0.3">
      <c r="D50" s="19" t="s">
        <v>65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1">
        <f>SUM(IF((LEFT(Q5,1)="B"),R5,0)+IF((LEFT(Q6,1)="B"),R6,0)+IF((LEFT(Q7,1)="B"),R7,0)+IF((LEFT(Q8,1)="B"),R8,0)+IF((LEFT(Q9,1)="B"),R9,0)+IF((LEFT(Q10,1)="B"),R10,0)+IF((LEFT(Q11,1)="B"),R11,0)+IF((LEFT(Q12,1)="B"),R12,0)+IF((LEFT(Q13,1)="B"),R13,0)+IF((LEFT(Q14,1)="B"),R14,0)+IF((LEFT(Q15,1)="B"),R15,0)+IF((LEFT(Q16,1)="B"),R16,0)+IF((LEFT(Q17,1)="B"),R17,0)+IF((LEFT(Q18,1)="B"),R18,0)+IF((LEFT(Q19,1)="B"),R19,0)+IF((LEFT(Q20,1)="B"),R20,0)+IF((LEFT(Q21,1)="B"),R21,0)+IF((LEFT(Q22,1)="B"),R22,0)+IF((LEFT(Q23,1)="B"),R23,0)+IF((LEFT(Q24,1)="B"),R24,0)+IF((LEFT(Q25,1)="B"),R25,0)+IF((LEFT(Q26,1)="B"),R26,0)+IF((LEFT(Q27,1)="B"),R27,0)+IF((LEFT(Q28,1)="B"),R28,0)+IF((LEFT(Q33,1)="B"),R33,0)+IF((LEFT(Q34,1)="B"),R34,0)+IF((LEFT(Q35,1)="B"),R35,0)+IF((LEFT(Q36,1)="B"),R36,0)+IF((LEFT(Q37,1)="B"),R37,0)+IF((LEFT(Q43,1)="B"),R43,0)+IF((LEFT(Q4,1)="B"),R4,0))/12</f>
        <v>15.019166666666669</v>
      </c>
      <c r="S50" s="45"/>
      <c r="T50" s="28"/>
      <c r="U50" s="1">
        <f>SUM(IF((LEFT(T5,1)="B"),U5,0)+IF((LEFT(T6,1)="B"),U6,0)+IF((LEFT(T7,1)="B"),U7,0)+IF((LEFT(T8,1)="B"),U8,0)+IF((LEFT(T9,1)="B"),U9,0)+IF((LEFT(T10,1)="B"),U10,0)+IF((LEFT(T11,1)="B"),U11,0)+IF((LEFT(T12,1)="B"),U12,0)+IF((LEFT(T13,1)="B"),U13,0)+IF((LEFT(T14,1)="B"),U14,0)+IF((LEFT(T15,1)="B"),U15,0)+IF((LEFT(T16,1)="B"),U16,0)+IF((LEFT(T17,1)="B"),U17,0)+IF((LEFT(T18,1)="B"),U18,0)+IF((LEFT(T19,1)="B"),U19,0)+IF((LEFT(T20,1)="B"),U20,0)+IF((LEFT(T21,1)="B"),U21,0)+IF((LEFT(T22,1)="B"),U22,0)+IF((LEFT(T23,1)="B"),U23,0)+IF((LEFT(T24,1)="B"),U24,0)+IF((LEFT(T25,1)="B"),U25,0)+IF((LEFT(T26,1)="B"),U26,0)+IF((LEFT(T27,1)="B"),U27,0)+IF((LEFT(T28,1)="B"),U28,0)+IF((LEFT(T33,1)="B"),U33,0)+IF((LEFT(T34,1)="B"),U34,0)+IF((LEFT(T35,1)="B"),U35,0)+IF((LEFT(T36,1)="B"),U36,0)+IF((LEFT(T37,1)="B"),U37,0)+IF((LEFT(T43,1)="B"),U43,0)+IF((LEFT(T4,1)="B"),U4,0))/12</f>
        <v>18.625833333333333</v>
      </c>
      <c r="V50" s="45"/>
      <c r="W50" s="28"/>
      <c r="X50" s="1">
        <f>SUM(IF((LEFT(W5,1)="B"),X5,0)+IF((LEFT(W6,1)="B"),X6,0)+IF((LEFT(W7,1)="B"),X7,0)+IF((LEFT(W8,1)="B"),X8,0)+IF((LEFT(W9,1)="B"),X9,0)+IF((LEFT(W10,1)="B"),X10,0)+IF((LEFT(W11,1)="B"),X11,0)+IF((LEFT(W12,1)="B"),X12,0)+IF((LEFT(W13,1)="B"),X13,0)+IF((LEFT(W14,1)="B"),X14,0)+IF((LEFT(W15,1)="B"),X15,0)+IF((LEFT(W16,1)="B"),X16,0)+IF((LEFT(W17,1)="B"),X17,0)+IF((LEFT(W18,1)="B"),X18,0)+IF((LEFT(W19,1)="B"),X19,0)+IF((LEFT(W20,1)="B"),X20,0)+IF((LEFT(W21,1)="B"),X21,0)+IF((LEFT(W22,1)="B"),X22,0)+IF((LEFT(W23,1)="B"),X23,0)+IF((LEFT(W24,1)="B"),X24,0)+IF((LEFT(W25,1)="B"),X25,0)+IF((LEFT(W26,1)="B"),X26,0)+IF((LEFT(W27,1)="B"),X27,0)+IF((LEFT(W28,1)="B"),X28,0)+IF((LEFT(W33,1)="B"),X33,0)+IF((LEFT(W34,1)="B"),X34,0)+IF((LEFT(W35,1)="B"),X35,0)+IF((LEFT(W36,1)="B"),X36,0)+IF((LEFT(W37,1)="B"),X37,0)+IF((LEFT(W43,1)="B"),X43,0)+IF((LEFT(W4,1)="B"),X4,0))/12</f>
        <v>19.354166666666668</v>
      </c>
      <c r="Y50" s="45"/>
      <c r="Z50" s="28"/>
      <c r="AA50" s="1">
        <f>SUM(IF((LEFT(Z5,1)="B"),AA5,0)+IF((LEFT(Z6,1)="B"),AA6,0)+IF((LEFT(Z7,1)="B"),AA7,0)+IF((LEFT(Z8,1)="B"),AA8,0)+IF((LEFT(Z9,1)="B"),AA9,0)+IF((LEFT(Z10,1)="B"),AA10,0)+IF((LEFT(Z11,1)="B"),AA11,0)+IF((LEFT(Z12,1)="B"),AA12,0)+IF((LEFT(Z13,1)="B"),AA13,0)+IF((LEFT(Z14,1)="B"),AA14,0)+IF((LEFT(Z15,1)="B"),AA15,0)+IF((LEFT(Z16,1)="B"),AA16,0)+IF((LEFT(Z17,1)="B"),AA17,0)+IF((LEFT(Z18,1)="B"),AA18,0)+IF((LEFT(Z19,1)="B"),AA19,0)+IF((LEFT(Z20,1)="B"),AA20,0)+IF((LEFT(Z21,1)="B"),AA21,0)+IF((LEFT(Z22,1)="B"),AA22,0)+IF((LEFT(Z23,1)="B"),AA23,0)+IF((LEFT(Z24,1)="B"),AA24,0)+IF((LEFT(Z25,1)="B"),AA25,0)+IF((LEFT(Z26,1)="B"),AA26,0)+IF((LEFT(Z27,1)="B"),AA27,0)+IF((LEFT(Z28,1)="B"),AA28,0)+IF((LEFT(Z33,1)="B"),AA33,0)+IF((LEFT(Z34,1)="B"),AA34,0)+IF((LEFT(Z35,1)="B"),AA35,0)+IF((LEFT(Z36,1)="B"),AA36,0)+IF((LEFT(Z37,1)="B"),AA37,0)+IF((LEFT(Z43,1)="B"),AA43,0)+IF((LEFT(Z4,1)="B"),AA4,0))/12</f>
        <v>21.025833333333335</v>
      </c>
      <c r="AB50" s="45"/>
      <c r="AC50" s="28"/>
      <c r="AD50" s="1">
        <f>SUM(IF((LEFT(AC5,1)="B"),AD5,0)+IF((LEFT(AC6,1)="B"),AD6,0)+IF((LEFT(AC7,1)="B"),AD7,0)+IF((LEFT(AC8,1)="B"),AD8,0)+IF((LEFT(AC9,1)="B"),AD9,0)+IF((LEFT(AC10,1)="B"),AD10,0)+IF((LEFT(AC11,1)="B"),AD11,0)+IF((LEFT(AC12,1)="B"),AD12,0)+IF((LEFT(AC13,1)="B"),AD13,0)+IF((LEFT(AC14,1)="B"),AD14,0)+IF((LEFT(AC15,1)="B"),AD15,0)+IF((LEFT(AC16,1)="B"),AD16,0)+IF((LEFT(AC17,1)="B"),AD17,0)+IF((LEFT(AC18,1)="B"),AD18,0)+IF((LEFT(AC19,1)="B"),AD19,0)+IF((LEFT(AC20,1)="B"),AD20,0)+IF((LEFT(AC21,1)="B"),AD21,0)+IF((LEFT(AC22,1)="B"),AD22,0)+IF((LEFT(AC23,1)="B"),AD23,0)+IF((LEFT(AC24,1)="B"),AD24,0)+IF((LEFT(AC25,1)="B"),AD25,0)+IF((LEFT(AC26,1)="B"),AD26,0)+IF((LEFT(AC27,1)="B"),AD27,0)+IF((LEFT(AC28,1)="B"),AD28,0)+IF((LEFT(AC33,1)="B"),AD33,0)+IF((LEFT(AC34,1)="B"),AD34,0)+IF((LEFT(AC35,1)="B"),AD35,0)+IF((LEFT(AC36,1)="B"),AD36,0)+IF((LEFT(AC37,1)="B"),AD37,0)+IF((LEFT(AC43,1)="B"),AD43,0)+IF((LEFT(AC4,1)="B"),AD4,0))/12</f>
        <v>22.024999999999995</v>
      </c>
      <c r="AE50" s="28"/>
      <c r="AF50" s="28"/>
      <c r="AG50" s="3"/>
      <c r="AH50" s="28"/>
      <c r="AI50" s="28"/>
      <c r="AJ50" s="3"/>
      <c r="AK50" s="28"/>
      <c r="AL50" s="28"/>
      <c r="AM50" s="3"/>
      <c r="AN50" s="28"/>
      <c r="AO50" s="28"/>
      <c r="AP50" s="3"/>
      <c r="AQ50" s="28"/>
      <c r="AR50" s="3">
        <f>AVERAGE(R50,U50,X50,AA50,AD50,AG50,AJ50,AM50,AP50)</f>
        <v>19.21</v>
      </c>
      <c r="AS50" s="31"/>
    </row>
  </sheetData>
  <sortState ref="D4:AU43">
    <sortCondition descending="1" ref="AS4:AS43"/>
  </sortState>
  <mergeCells count="12">
    <mergeCell ref="AC2:AE2"/>
    <mergeCell ref="N2:P2"/>
    <mergeCell ref="Q2:S2"/>
    <mergeCell ref="T2:V2"/>
    <mergeCell ref="W2:Y2"/>
    <mergeCell ref="Z2:AB2"/>
    <mergeCell ref="AF2:AH2"/>
    <mergeCell ref="AI2:AK2"/>
    <mergeCell ref="AL2:AN2"/>
    <mergeCell ref="AO2:AQ2"/>
    <mergeCell ref="AT2:AU2"/>
    <mergeCell ref="AR2:AS2"/>
  </mergeCells>
  <conditionalFormatting sqref="Q43:AQ44 N43:P43 N4:AQ42">
    <cfRule type="cellIs" dxfId="5" priority="3" operator="equal">
      <formula>0</formula>
    </cfRule>
    <cfRule type="cellIs" dxfId="4" priority="4" operator="equal">
      <formula>"A 0-0"</formula>
    </cfRule>
  </conditionalFormatting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"/>
  <sheetViews>
    <sheetView showGridLines="0" showRowColHeaders="0" zoomScaleNormal="100" workbookViewId="0">
      <pane xSplit="13" ySplit="3" topLeftCell="AL4" activePane="bottomRight" state="frozen"/>
      <selection pane="topRight" activeCell="N1" sqref="N1"/>
      <selection pane="bottomLeft" activeCell="A4" sqref="A4"/>
      <selection pane="bottomRight" activeCell="F16" sqref="F16"/>
    </sheetView>
  </sheetViews>
  <sheetFormatPr defaultColWidth="0" defaultRowHeight="15" x14ac:dyDescent="0.25"/>
  <cols>
    <col min="1" max="1" width="1.85546875" customWidth="1"/>
    <col min="2" max="2" width="6.7109375" customWidth="1"/>
    <col min="3" max="3" width="1.5703125" customWidth="1"/>
    <col min="4" max="4" width="18.85546875" style="5" customWidth="1"/>
    <col min="5" max="12" width="7.7109375" style="5" customWidth="1"/>
    <col min="13" max="13" width="12.7109375" style="5" customWidth="1"/>
    <col min="14" max="15" width="12" style="5" customWidth="1"/>
    <col min="16" max="16" width="12" style="9" customWidth="1"/>
    <col min="17" max="18" width="12" style="5" customWidth="1"/>
    <col min="19" max="19" width="12" style="9" customWidth="1"/>
    <col min="20" max="20" width="12" style="5" customWidth="1" collapsed="1"/>
    <col min="21" max="21" width="12" style="5" customWidth="1"/>
    <col min="22" max="22" width="12" style="9" customWidth="1"/>
    <col min="23" max="24" width="12" style="5" customWidth="1"/>
    <col min="25" max="25" width="12" style="9" customWidth="1"/>
    <col min="26" max="40" width="12" style="5" customWidth="1"/>
    <col min="41" max="41" width="10.42578125" style="5" customWidth="1"/>
    <col min="42" max="42" width="10.140625" style="5" customWidth="1"/>
    <col min="43" max="43" width="15.7109375" style="5" customWidth="1"/>
    <col min="44" max="44" width="13.7109375" style="5" customWidth="1"/>
    <col min="45" max="45" width="9.140625" customWidth="1"/>
    <col min="46" max="54" width="9.140625" style="5" hidden="1" customWidth="1"/>
    <col min="55" max="57" width="9.140625" hidden="1" customWidth="1"/>
    <col min="58" max="60" width="0" hidden="1" customWidth="1"/>
    <col min="61" max="16384" width="9.140625" hidden="1"/>
  </cols>
  <sheetData>
    <row r="1" spans="2:60" ht="15.75" thickBot="1" x14ac:dyDescent="0.3"/>
    <row r="2" spans="2:60" ht="16.5" thickTop="1" thickBot="1" x14ac:dyDescent="0.3">
      <c r="N2" s="129" t="s">
        <v>81</v>
      </c>
      <c r="O2" s="130"/>
      <c r="P2" s="131"/>
      <c r="Q2" s="129" t="s">
        <v>96</v>
      </c>
      <c r="R2" s="130"/>
      <c r="S2" s="131"/>
      <c r="T2" s="129" t="s">
        <v>87</v>
      </c>
      <c r="U2" s="130"/>
      <c r="V2" s="131"/>
      <c r="W2" s="129" t="s">
        <v>88</v>
      </c>
      <c r="X2" s="130"/>
      <c r="Y2" s="131"/>
      <c r="Z2" s="129" t="s">
        <v>89</v>
      </c>
      <c r="AA2" s="130"/>
      <c r="AB2" s="131"/>
      <c r="AC2" s="129" t="s">
        <v>90</v>
      </c>
      <c r="AD2" s="130"/>
      <c r="AE2" s="131"/>
      <c r="AF2" s="129" t="s">
        <v>91</v>
      </c>
      <c r="AG2" s="130"/>
      <c r="AH2" s="131"/>
      <c r="AI2" s="129" t="s">
        <v>80</v>
      </c>
      <c r="AJ2" s="130"/>
      <c r="AK2" s="131"/>
      <c r="AL2" s="129" t="s">
        <v>79</v>
      </c>
      <c r="AM2" s="130"/>
      <c r="AN2" s="131"/>
      <c r="AO2" s="129" t="s">
        <v>107</v>
      </c>
      <c r="AP2" s="131"/>
      <c r="AQ2" s="129" t="s">
        <v>99</v>
      </c>
      <c r="AR2" s="131"/>
      <c r="AT2" s="5" t="s">
        <v>99</v>
      </c>
    </row>
    <row r="3" spans="2:60" ht="16.5" thickTop="1" thickBot="1" x14ac:dyDescent="0.3">
      <c r="B3" s="65" t="s">
        <v>150</v>
      </c>
      <c r="D3" s="55" t="s">
        <v>0</v>
      </c>
      <c r="E3" s="36" t="s">
        <v>1</v>
      </c>
      <c r="F3" s="36" t="s">
        <v>2</v>
      </c>
      <c r="G3" s="36" t="s">
        <v>3</v>
      </c>
      <c r="H3" s="36" t="s">
        <v>4</v>
      </c>
      <c r="I3" s="36" t="s">
        <v>5</v>
      </c>
      <c r="J3" s="36" t="s">
        <v>6</v>
      </c>
      <c r="K3" s="36" t="s">
        <v>7</v>
      </c>
      <c r="L3" s="36" t="s">
        <v>56</v>
      </c>
      <c r="M3" s="46" t="s">
        <v>8</v>
      </c>
      <c r="N3" s="38" t="s">
        <v>67</v>
      </c>
      <c r="O3" s="36" t="s">
        <v>57</v>
      </c>
      <c r="P3" s="14" t="s">
        <v>6</v>
      </c>
      <c r="Q3" s="38" t="s">
        <v>67</v>
      </c>
      <c r="R3" s="36" t="s">
        <v>57</v>
      </c>
      <c r="S3" s="14" t="s">
        <v>6</v>
      </c>
      <c r="T3" s="38" t="s">
        <v>67</v>
      </c>
      <c r="U3" s="36" t="s">
        <v>57</v>
      </c>
      <c r="V3" s="37" t="s">
        <v>6</v>
      </c>
      <c r="W3" s="38" t="s">
        <v>67</v>
      </c>
      <c r="X3" s="36" t="s">
        <v>57</v>
      </c>
      <c r="Y3" s="14" t="s">
        <v>6</v>
      </c>
      <c r="Z3" s="38" t="s">
        <v>67</v>
      </c>
      <c r="AA3" s="36" t="s">
        <v>57</v>
      </c>
      <c r="AB3" s="37" t="s">
        <v>6</v>
      </c>
      <c r="AC3" s="38" t="s">
        <v>67</v>
      </c>
      <c r="AD3" s="36" t="s">
        <v>57</v>
      </c>
      <c r="AE3" s="37" t="s">
        <v>6</v>
      </c>
      <c r="AF3" s="38" t="s">
        <v>67</v>
      </c>
      <c r="AG3" s="36" t="s">
        <v>57</v>
      </c>
      <c r="AH3" s="37" t="s">
        <v>6</v>
      </c>
      <c r="AI3" s="38" t="s">
        <v>67</v>
      </c>
      <c r="AJ3" s="36" t="s">
        <v>57</v>
      </c>
      <c r="AK3" s="37" t="s">
        <v>6</v>
      </c>
      <c r="AL3" s="55" t="s">
        <v>67</v>
      </c>
      <c r="AM3" s="36" t="s">
        <v>57</v>
      </c>
      <c r="AN3" s="37" t="s">
        <v>6</v>
      </c>
      <c r="AO3" s="54" t="s">
        <v>58</v>
      </c>
      <c r="AP3" s="37" t="s">
        <v>59</v>
      </c>
      <c r="AQ3" s="94" t="s">
        <v>106</v>
      </c>
      <c r="AR3" s="95" t="s">
        <v>100</v>
      </c>
      <c r="AT3" s="5">
        <v>1</v>
      </c>
      <c r="AU3" s="5">
        <v>2</v>
      </c>
      <c r="AV3" s="5">
        <v>3</v>
      </c>
      <c r="AW3" s="5">
        <v>4</v>
      </c>
      <c r="AX3" s="5">
        <v>5</v>
      </c>
      <c r="AY3" s="5">
        <v>6</v>
      </c>
      <c r="AZ3" s="5">
        <v>7</v>
      </c>
      <c r="BA3" s="5">
        <v>8</v>
      </c>
      <c r="BB3" s="5">
        <v>9</v>
      </c>
      <c r="BD3" t="s">
        <v>102</v>
      </c>
      <c r="BF3" t="s">
        <v>104</v>
      </c>
      <c r="BH3" t="s">
        <v>100</v>
      </c>
    </row>
    <row r="4" spans="2:60" ht="15.75" thickTop="1" x14ac:dyDescent="0.25">
      <c r="B4" s="64">
        <v>1</v>
      </c>
      <c r="D4" s="49" t="s">
        <v>13</v>
      </c>
      <c r="E4" s="47">
        <f t="shared" ref="E4:E19" si="0">COUNT(O4,R4,U4,X4,AA4,AD4,AG4,AJ4,AM4)</f>
        <v>9</v>
      </c>
      <c r="F4" s="6">
        <f t="shared" ref="F4:F19" si="1">SUM(IF(AND((LEFT(N4,1)="A"),(MID(N4,3,1)="3")),1,0)+IF(AND((LEFT(Q4,1)="A"),(MID(Q4,3,1)="3")),1,0)+IF(AND((LEFT(T4,1)="A"),(MID(T4,3,1)="3")),1,0)+IF(AND((LEFT(W4,1)="A"),(MID(W4,3,1)="3")),1,0)+IF(AND((LEFT(Z4,1)="A"),(MID(Z4,3,1)="3")),1,0)+IF(AND((LEFT(AC4,1)="A"),(MID(AC4,3,1)="3")),1,0)+IF(AND((LEFT(AF4,1)="A"),(MID(AF4,3,1)="3")),1,0)+IF(AND((LEFT(AI4,1)="A"),(MID(AI4,3,1)="3")),1,0)+IF(AND((LEFT(AL4,1)="A"),(MID(AL4,3,1)="3")),1,0)+IF(AND((LEFT(N4,1)="B"),(MID(N4,3,1)="3")),1,0)+IF(AND((LEFT(Q4,1)="B"),(MID(Q4,3,1)="3")),1,0)+IF(AND((LEFT(T4,1)="B"),(MID(T4,3,1)="3")),1,0)+IF(AND((LEFT(W4,1)="B"),(MID(W4,3,1)="3")),1,0)+IF(AND((LEFT(Z4,1)="B"),(MID(Z4,3,1)="3")),1,0)+IF(AND((LEFT(AC4,1)="B"),(MID(AC4,3,1)="3")),1,0)+IF(AND((LEFT(AF4,1)="B"),(MID(AF4,3,1)="3")),1,0)+IF(AND((LEFT(AI4,1)="B"),(MID(AI4,3,1)="3")),1,0)+IF(AND((LEFT(AL4,1)="B"),(MID(AL4,3,1)="3")),1,0))</f>
        <v>8</v>
      </c>
      <c r="G4" s="6">
        <f t="shared" ref="G4:G19" si="2">E4-F4</f>
        <v>1</v>
      </c>
      <c r="H4" s="6">
        <f t="shared" ref="H4:H19" si="3">SUM(MID(N4,3,1))+(MID(Q4,3,1)+(MID(T4,3,1)+(MID(W4,3,1)+(MID(Z4,3,1)+(MID(AC4,3,1)+(MID(AF4,3,1))+(MID(AI4,3,1))+(MID(AL4,3,1)))))))</f>
        <v>26</v>
      </c>
      <c r="I4" s="6">
        <f t="shared" ref="I4:I19" si="4">SUM(MID(N4,5,1))+(MID(Q4,5,1)+(MID(T4,5,1)+(MID(W4,5,1)+(MID(Z4,5,1)+(MID(AC4,5,1)+(MID(AF4,5,1))+(MID(AI4,5,1))+(MID(AL4,5,1)))))))</f>
        <v>9</v>
      </c>
      <c r="J4" s="13">
        <f t="shared" ref="J4:J19" si="5">SUM(P4,S4,V4,Y4,AB4,AE4,AH4,AK4,AN4)</f>
        <v>61.66</v>
      </c>
      <c r="K4" s="6">
        <v>3</v>
      </c>
      <c r="L4" s="6">
        <f t="shared" ref="L4:L19" si="6">H4+I4</f>
        <v>35</v>
      </c>
      <c r="M4" s="43">
        <f t="shared" ref="M4:M19" si="7">IF(ISERROR(J4/L4),0,(J4/L4))</f>
        <v>1.7617142857142856</v>
      </c>
      <c r="N4" s="115" t="s">
        <v>48</v>
      </c>
      <c r="O4" s="116">
        <v>20.440000000000001</v>
      </c>
      <c r="P4" s="111">
        <v>7.2</v>
      </c>
      <c r="Q4" s="117" t="s">
        <v>48</v>
      </c>
      <c r="R4" s="116">
        <v>20.350000000000001</v>
      </c>
      <c r="S4" s="111">
        <v>7.45</v>
      </c>
      <c r="T4" s="117" t="s">
        <v>48</v>
      </c>
      <c r="U4" s="116">
        <v>21.49</v>
      </c>
      <c r="V4" s="111">
        <v>5.8</v>
      </c>
      <c r="W4" s="117" t="s">
        <v>20</v>
      </c>
      <c r="X4" s="116">
        <v>22.77</v>
      </c>
      <c r="Y4" s="111">
        <v>7.45</v>
      </c>
      <c r="Z4" s="117" t="s">
        <v>48</v>
      </c>
      <c r="AA4" s="116">
        <v>23.02</v>
      </c>
      <c r="AB4" s="111">
        <v>5.46</v>
      </c>
      <c r="AC4" s="77" t="s">
        <v>49</v>
      </c>
      <c r="AD4" s="6">
        <v>22.38</v>
      </c>
      <c r="AE4" s="82">
        <v>9.5500000000000007</v>
      </c>
      <c r="AF4" s="117" t="s">
        <v>20</v>
      </c>
      <c r="AG4" s="116">
        <v>24.64</v>
      </c>
      <c r="AH4" s="111">
        <v>5.6</v>
      </c>
      <c r="AI4" s="117" t="s">
        <v>20</v>
      </c>
      <c r="AJ4" s="116">
        <v>17.079999999999998</v>
      </c>
      <c r="AK4" s="111">
        <v>5.75</v>
      </c>
      <c r="AL4" s="117" t="s">
        <v>77</v>
      </c>
      <c r="AM4" s="116">
        <v>20.98</v>
      </c>
      <c r="AN4" s="111">
        <v>7.4</v>
      </c>
      <c r="AO4" s="104">
        <f t="shared" ref="AO4:AO19" si="8">IF(ISERROR(AVERAGE(O4,R4,U4,X4,AA4,AD4,AG4,AJ4,AM4)),0,(AVERAGE(O4,R4,U4,X4,AA4,AD4,AG4,AJ4,AM4)))</f>
        <v>21.461111111111105</v>
      </c>
      <c r="AP4" s="88">
        <f t="shared" ref="AP4:AP19" si="9">AO4+F4</f>
        <v>29.461111111111105</v>
      </c>
      <c r="AQ4" s="96" t="str">
        <f t="shared" ref="AQ4:AQ19" si="10">BD4</f>
        <v>PPPOPPPPP</v>
      </c>
      <c r="AR4" s="107" t="str">
        <f t="shared" ref="AR4:AR19" si="11">LEFT(BH4,5)</f>
        <v>PPPOP</v>
      </c>
      <c r="AT4" s="89" t="str">
        <f>IF(N4="A 0-0","",IF(MID(N4,3,1)="3","P","O"))</f>
        <v>P</v>
      </c>
      <c r="AU4" s="89" t="str">
        <f>IF(Q4="A 0-0","",IF(MID(Q4,3,1)="3","P","O"))</f>
        <v>P</v>
      </c>
      <c r="AV4" s="89" t="str">
        <f>IF(T4="A 0-0","",IF(MID(T4,3,1)="3","P","O"))</f>
        <v>P</v>
      </c>
      <c r="AW4" s="89" t="str">
        <f>IF(W4="A 0-0","",IF(MID(W4,3,1)="3","P","O"))</f>
        <v>P</v>
      </c>
      <c r="AX4" s="89" t="str">
        <f>IF(Z4="A 0-0","",IF(MID(Z4,3,1)="3","P","O"))</f>
        <v>P</v>
      </c>
      <c r="AY4" s="89" t="str">
        <f>IF(AC4="A 0-0","",IF(MID(AC4,3,1)="3","P","O"))</f>
        <v>O</v>
      </c>
      <c r="AZ4" s="89" t="str">
        <f>IF(AF4="A 0-0","",IF(MID(AF4,3,1)="3","P","O"))</f>
        <v>P</v>
      </c>
      <c r="BA4" s="89" t="str">
        <f>IF(AI4="A 0-0","",IF(MID(AI4,3,1)="3","P","O"))</f>
        <v>P</v>
      </c>
      <c r="BB4" s="89" t="str">
        <f>IF(AL4="A 0-0","",IF(MID(AL4,3,1)="3","P","O"))</f>
        <v>P</v>
      </c>
      <c r="BD4" t="str">
        <f>CONCATENATE(BB4,BA4,AZ4,AY4,AX4,AW4,AV4,AU4,AT4)</f>
        <v>PPPOPPPPP</v>
      </c>
      <c r="BF4" t="s">
        <v>109</v>
      </c>
      <c r="BH4" s="90" t="str">
        <f>CONCATENATE(BD4,BF4)</f>
        <v>PPPOPPPPPPPPPOPPOO</v>
      </c>
    </row>
    <row r="5" spans="2:60" x14ac:dyDescent="0.25">
      <c r="B5" s="62">
        <v>2</v>
      </c>
      <c r="D5" s="50" t="s">
        <v>75</v>
      </c>
      <c r="E5" s="48">
        <f t="shared" si="0"/>
        <v>7</v>
      </c>
      <c r="F5" s="7">
        <f t="shared" si="1"/>
        <v>7</v>
      </c>
      <c r="G5" s="7">
        <f t="shared" si="2"/>
        <v>0</v>
      </c>
      <c r="H5" s="7">
        <f t="shared" si="3"/>
        <v>21</v>
      </c>
      <c r="I5" s="7">
        <f t="shared" si="4"/>
        <v>1</v>
      </c>
      <c r="J5" s="1">
        <f t="shared" si="5"/>
        <v>38.9</v>
      </c>
      <c r="K5" s="7">
        <v>3</v>
      </c>
      <c r="L5" s="7">
        <f t="shared" si="6"/>
        <v>22</v>
      </c>
      <c r="M5" s="2">
        <f t="shared" si="7"/>
        <v>1.7681818181818181</v>
      </c>
      <c r="N5" s="117" t="s">
        <v>19</v>
      </c>
      <c r="O5" s="118">
        <v>19.52</v>
      </c>
      <c r="P5" s="114">
        <v>7.05</v>
      </c>
      <c r="Q5" s="78" t="s">
        <v>19</v>
      </c>
      <c r="R5" s="7">
        <v>18.79</v>
      </c>
      <c r="S5" s="2">
        <v>5.2</v>
      </c>
      <c r="T5" s="117" t="s">
        <v>19</v>
      </c>
      <c r="U5" s="118">
        <v>21.78</v>
      </c>
      <c r="V5" s="114">
        <v>6.45</v>
      </c>
      <c r="W5" s="78" t="s">
        <v>26</v>
      </c>
      <c r="X5" s="7">
        <v>18.77</v>
      </c>
      <c r="Y5" s="2">
        <v>6.8</v>
      </c>
      <c r="Z5" s="78" t="s">
        <v>19</v>
      </c>
      <c r="AA5" s="7">
        <v>17.48</v>
      </c>
      <c r="AB5" s="2">
        <v>1.8</v>
      </c>
      <c r="AC5" s="78" t="s">
        <v>19</v>
      </c>
      <c r="AD5" s="7">
        <v>18.329999999999998</v>
      </c>
      <c r="AE5" s="2">
        <v>6</v>
      </c>
      <c r="AF5" s="78" t="s">
        <v>19</v>
      </c>
      <c r="AG5" s="7">
        <v>22.43</v>
      </c>
      <c r="AH5" s="2">
        <v>5.6</v>
      </c>
      <c r="AI5" s="78" t="s">
        <v>63</v>
      </c>
      <c r="AJ5" s="7"/>
      <c r="AK5" s="2"/>
      <c r="AL5" s="78" t="s">
        <v>63</v>
      </c>
      <c r="AM5" s="7"/>
      <c r="AN5" s="57"/>
      <c r="AO5" s="105">
        <f t="shared" si="8"/>
        <v>19.585714285714285</v>
      </c>
      <c r="AP5" s="2">
        <f t="shared" si="9"/>
        <v>26.585714285714285</v>
      </c>
      <c r="AQ5" s="98" t="str">
        <f t="shared" si="10"/>
        <v>PPPPPPP</v>
      </c>
      <c r="AR5" s="106" t="str">
        <f t="shared" si="11"/>
        <v>PPPPP</v>
      </c>
      <c r="AT5" s="89" t="str">
        <f t="shared" ref="AT5:AT21" si="12">IF(N5="A 0-0","",IF(MID(N5,3,1)="3","P","O"))</f>
        <v>P</v>
      </c>
      <c r="AU5" s="89" t="str">
        <f t="shared" ref="AU5:AU21" si="13">IF(Q5="A 0-0","",IF(MID(Q5,3,1)="3","P","O"))</f>
        <v>P</v>
      </c>
      <c r="AV5" s="89" t="str">
        <f t="shared" ref="AV5:AV21" si="14">IF(T5="A 0-0","",IF(MID(T5,3,1)="3","P","O"))</f>
        <v>P</v>
      </c>
      <c r="AW5" s="89" t="str">
        <f t="shared" ref="AW5:AW21" si="15">IF(W5="A 0-0","",IF(MID(W5,3,1)="3","P","O"))</f>
        <v>P</v>
      </c>
      <c r="AX5" s="89" t="str">
        <f t="shared" ref="AX5:AX21" si="16">IF(Z5="A 0-0","",IF(MID(Z5,3,1)="3","P","O"))</f>
        <v>P</v>
      </c>
      <c r="AY5" s="89" t="str">
        <f t="shared" ref="AY5:AY21" si="17">IF(AC5="A 0-0","",IF(MID(AC5,3,1)="3","P","O"))</f>
        <v>P</v>
      </c>
      <c r="AZ5" s="89" t="str">
        <f t="shared" ref="AZ5:AZ21" si="18">IF(AF5="A 0-0","",IF(MID(AF5,3,1)="3","P","O"))</f>
        <v>P</v>
      </c>
      <c r="BA5" s="89" t="str">
        <f t="shared" ref="BA5:BA21" si="19">IF(AI5="A 0-0","",IF(MID(AI5,3,1)="3","P","O"))</f>
        <v/>
      </c>
      <c r="BB5" s="89" t="str">
        <f t="shared" ref="BB5:BB21" si="20">IF(AL5="A 0-0","",IF(MID(AL5,3,1)="3","P","O"))</f>
        <v/>
      </c>
      <c r="BD5" t="str">
        <f t="shared" ref="BD5:BD19" si="21">CONCATENATE(BB5,BA5,AZ5,AY5,AX5,AW5,AV5,AU5,AT5)</f>
        <v>PPPPPPP</v>
      </c>
      <c r="BF5" t="s">
        <v>110</v>
      </c>
      <c r="BH5" s="90" t="str">
        <f t="shared" ref="BH5:BH19" si="22">CONCATENATE(BD5,BF5)</f>
        <v>PPPPPPPPPPPOPPP</v>
      </c>
    </row>
    <row r="6" spans="2:60" x14ac:dyDescent="0.25">
      <c r="B6" s="62">
        <v>3</v>
      </c>
      <c r="D6" s="50" t="s">
        <v>10</v>
      </c>
      <c r="E6" s="48">
        <f t="shared" si="0"/>
        <v>9</v>
      </c>
      <c r="F6" s="7">
        <f t="shared" si="1"/>
        <v>7</v>
      </c>
      <c r="G6" s="7">
        <f t="shared" si="2"/>
        <v>2</v>
      </c>
      <c r="H6" s="7">
        <f t="shared" si="3"/>
        <v>23</v>
      </c>
      <c r="I6" s="7">
        <f t="shared" si="4"/>
        <v>9</v>
      </c>
      <c r="J6" s="1">
        <f t="shared" si="5"/>
        <v>38.08</v>
      </c>
      <c r="K6" s="7"/>
      <c r="L6" s="7">
        <f t="shared" si="6"/>
        <v>32</v>
      </c>
      <c r="M6" s="2">
        <f t="shared" si="7"/>
        <v>1.19</v>
      </c>
      <c r="N6" s="60" t="s">
        <v>76</v>
      </c>
      <c r="O6" s="7">
        <v>20.46</v>
      </c>
      <c r="P6" s="2">
        <v>4</v>
      </c>
      <c r="Q6" s="78" t="s">
        <v>20</v>
      </c>
      <c r="R6" s="7">
        <v>15.03</v>
      </c>
      <c r="S6" s="2">
        <v>4.51</v>
      </c>
      <c r="T6" s="78" t="s">
        <v>20</v>
      </c>
      <c r="U6" s="7">
        <v>21.17</v>
      </c>
      <c r="V6" s="2">
        <v>5.21</v>
      </c>
      <c r="W6" s="117" t="s">
        <v>20</v>
      </c>
      <c r="X6" s="118">
        <v>22.77</v>
      </c>
      <c r="Y6" s="114">
        <v>4</v>
      </c>
      <c r="Z6" s="78" t="s">
        <v>20</v>
      </c>
      <c r="AA6" s="7">
        <v>18.79</v>
      </c>
      <c r="AB6" s="2">
        <v>2</v>
      </c>
      <c r="AC6" s="78" t="s">
        <v>20</v>
      </c>
      <c r="AD6" s="7">
        <v>21.17</v>
      </c>
      <c r="AE6" s="2">
        <v>2.4</v>
      </c>
      <c r="AF6" s="78" t="s">
        <v>77</v>
      </c>
      <c r="AG6" s="7">
        <v>18.53</v>
      </c>
      <c r="AH6" s="2">
        <v>5.61</v>
      </c>
      <c r="AI6" s="78" t="s">
        <v>48</v>
      </c>
      <c r="AJ6" s="7">
        <v>15.58</v>
      </c>
      <c r="AK6" s="2">
        <v>4</v>
      </c>
      <c r="AL6" s="77" t="s">
        <v>76</v>
      </c>
      <c r="AM6" s="7">
        <v>21.24</v>
      </c>
      <c r="AN6" s="2">
        <v>6.35</v>
      </c>
      <c r="AO6" s="105">
        <f t="shared" si="8"/>
        <v>19.41555555555556</v>
      </c>
      <c r="AP6" s="2">
        <f t="shared" si="9"/>
        <v>26.41555555555556</v>
      </c>
      <c r="AQ6" s="98" t="str">
        <f t="shared" si="10"/>
        <v>OPPPPPPPO</v>
      </c>
      <c r="AR6" s="106" t="str">
        <f t="shared" si="11"/>
        <v>OPPPP</v>
      </c>
      <c r="AT6" s="89" t="str">
        <f t="shared" si="12"/>
        <v>O</v>
      </c>
      <c r="AU6" s="89" t="str">
        <f t="shared" si="13"/>
        <v>P</v>
      </c>
      <c r="AV6" s="89" t="str">
        <f t="shared" si="14"/>
        <v>P</v>
      </c>
      <c r="AW6" s="89" t="str">
        <f t="shared" si="15"/>
        <v>P</v>
      </c>
      <c r="AX6" s="89" t="str">
        <f t="shared" si="16"/>
        <v>P</v>
      </c>
      <c r="AY6" s="89" t="str">
        <f t="shared" si="17"/>
        <v>P</v>
      </c>
      <c r="AZ6" s="89" t="str">
        <f t="shared" si="18"/>
        <v>P</v>
      </c>
      <c r="BA6" s="89" t="str">
        <f t="shared" si="19"/>
        <v>P</v>
      </c>
      <c r="BB6" s="89" t="str">
        <f t="shared" si="20"/>
        <v>O</v>
      </c>
      <c r="BD6" t="str">
        <f t="shared" si="21"/>
        <v>OPPPPPPPO</v>
      </c>
      <c r="BF6" t="s">
        <v>111</v>
      </c>
      <c r="BH6" s="90" t="str">
        <f t="shared" si="22"/>
        <v>OPPPPPPPOOOPPOOOPP</v>
      </c>
    </row>
    <row r="7" spans="2:60" x14ac:dyDescent="0.25">
      <c r="B7" s="62">
        <v>4</v>
      </c>
      <c r="D7" s="50" t="s">
        <v>98</v>
      </c>
      <c r="E7" s="48">
        <f t="shared" si="0"/>
        <v>6</v>
      </c>
      <c r="F7" s="7">
        <f t="shared" si="1"/>
        <v>5</v>
      </c>
      <c r="G7" s="7">
        <f t="shared" si="2"/>
        <v>1</v>
      </c>
      <c r="H7" s="7">
        <f t="shared" si="3"/>
        <v>17</v>
      </c>
      <c r="I7" s="7">
        <f t="shared" si="4"/>
        <v>8</v>
      </c>
      <c r="J7" s="1">
        <f t="shared" si="5"/>
        <v>45.48</v>
      </c>
      <c r="K7" s="7">
        <v>4</v>
      </c>
      <c r="L7" s="7">
        <f t="shared" si="6"/>
        <v>25</v>
      </c>
      <c r="M7" s="2">
        <f t="shared" si="7"/>
        <v>1.8191999999999999</v>
      </c>
      <c r="N7" s="78" t="s">
        <v>63</v>
      </c>
      <c r="O7" s="1"/>
      <c r="P7" s="2"/>
      <c r="Q7" s="78" t="s">
        <v>63</v>
      </c>
      <c r="R7" s="1"/>
      <c r="S7" s="2"/>
      <c r="T7" s="78" t="s">
        <v>63</v>
      </c>
      <c r="U7" s="1"/>
      <c r="V7" s="2"/>
      <c r="W7" s="117" t="s">
        <v>18</v>
      </c>
      <c r="X7" s="124">
        <v>21.71</v>
      </c>
      <c r="Y7" s="114">
        <v>10.58</v>
      </c>
      <c r="Z7" s="78" t="s">
        <v>19</v>
      </c>
      <c r="AA7" s="1">
        <v>15.49</v>
      </c>
      <c r="AB7" s="2">
        <v>6</v>
      </c>
      <c r="AC7" s="117" t="s">
        <v>18</v>
      </c>
      <c r="AD7" s="124">
        <v>23.89</v>
      </c>
      <c r="AE7" s="114">
        <v>11.18</v>
      </c>
      <c r="AF7" s="117" t="s">
        <v>26</v>
      </c>
      <c r="AG7" s="124">
        <v>23.33</v>
      </c>
      <c r="AH7" s="114">
        <v>5.86</v>
      </c>
      <c r="AI7" s="77" t="s">
        <v>49</v>
      </c>
      <c r="AJ7" s="1">
        <v>18.36</v>
      </c>
      <c r="AK7" s="2">
        <v>8.2100000000000009</v>
      </c>
      <c r="AL7" s="78" t="s">
        <v>20</v>
      </c>
      <c r="AM7" s="1">
        <v>16.16</v>
      </c>
      <c r="AN7" s="2">
        <v>3.65</v>
      </c>
      <c r="AO7" s="119">
        <f t="shared" si="8"/>
        <v>19.823333333333334</v>
      </c>
      <c r="AP7" s="2">
        <f t="shared" si="9"/>
        <v>24.823333333333334</v>
      </c>
      <c r="AQ7" s="98" t="str">
        <f t="shared" si="10"/>
        <v>POPPPP</v>
      </c>
      <c r="AR7" s="99" t="str">
        <f t="shared" si="11"/>
        <v>POPPP</v>
      </c>
      <c r="AT7" s="89" t="str">
        <f t="shared" si="12"/>
        <v/>
      </c>
      <c r="AU7" s="89" t="str">
        <f t="shared" si="13"/>
        <v/>
      </c>
      <c r="AV7" s="89" t="str">
        <f t="shared" si="14"/>
        <v/>
      </c>
      <c r="AW7" s="89" t="str">
        <f t="shared" si="15"/>
        <v>P</v>
      </c>
      <c r="AX7" s="89" t="str">
        <f t="shared" si="16"/>
        <v>P</v>
      </c>
      <c r="AY7" s="89" t="str">
        <f t="shared" si="17"/>
        <v>P</v>
      </c>
      <c r="AZ7" s="89" t="str">
        <f t="shared" si="18"/>
        <v>P</v>
      </c>
      <c r="BA7" s="89" t="str">
        <f t="shared" si="19"/>
        <v>O</v>
      </c>
      <c r="BB7" s="89" t="str">
        <f t="shared" si="20"/>
        <v>P</v>
      </c>
      <c r="BD7" t="str">
        <f t="shared" si="21"/>
        <v>POPPPP</v>
      </c>
      <c r="BF7" t="s">
        <v>112</v>
      </c>
      <c r="BH7" s="90" t="str">
        <f t="shared" si="22"/>
        <v>POPPPPOPPPPPPPP</v>
      </c>
    </row>
    <row r="8" spans="2:60" x14ac:dyDescent="0.25">
      <c r="B8" s="62">
        <v>5</v>
      </c>
      <c r="D8" s="50" t="s">
        <v>51</v>
      </c>
      <c r="E8" s="48">
        <f t="shared" si="0"/>
        <v>9</v>
      </c>
      <c r="F8" s="7">
        <f t="shared" si="1"/>
        <v>6</v>
      </c>
      <c r="G8" s="7">
        <f t="shared" si="2"/>
        <v>3</v>
      </c>
      <c r="H8" s="7">
        <f t="shared" si="3"/>
        <v>21</v>
      </c>
      <c r="I8" s="7">
        <f t="shared" si="4"/>
        <v>13</v>
      </c>
      <c r="J8" s="1">
        <f t="shared" si="5"/>
        <v>39.720000000000006</v>
      </c>
      <c r="K8" s="7"/>
      <c r="L8" s="7">
        <f t="shared" si="6"/>
        <v>34</v>
      </c>
      <c r="M8" s="2">
        <f t="shared" si="7"/>
        <v>1.1682352941176473</v>
      </c>
      <c r="N8" s="78" t="s">
        <v>77</v>
      </c>
      <c r="O8" s="7">
        <v>18.36</v>
      </c>
      <c r="P8" s="2">
        <v>6.05</v>
      </c>
      <c r="Q8" s="77" t="s">
        <v>76</v>
      </c>
      <c r="R8" s="7">
        <v>16.36</v>
      </c>
      <c r="S8" s="2">
        <v>5.8</v>
      </c>
      <c r="T8" s="78" t="s">
        <v>20</v>
      </c>
      <c r="U8" s="7">
        <v>21.17</v>
      </c>
      <c r="V8" s="2">
        <v>4</v>
      </c>
      <c r="W8" s="77" t="s">
        <v>76</v>
      </c>
      <c r="X8" s="7">
        <v>18.2</v>
      </c>
      <c r="Y8" s="2">
        <v>4.17</v>
      </c>
      <c r="Z8" s="78" t="s">
        <v>20</v>
      </c>
      <c r="AA8" s="7">
        <v>20.04</v>
      </c>
      <c r="AB8" s="2">
        <v>4.6500000000000004</v>
      </c>
      <c r="AC8" s="78" t="s">
        <v>77</v>
      </c>
      <c r="AD8" s="7">
        <v>16.48</v>
      </c>
      <c r="AE8" s="57">
        <v>6.25</v>
      </c>
      <c r="AF8" s="78" t="s">
        <v>20</v>
      </c>
      <c r="AG8" s="1">
        <v>22.1</v>
      </c>
      <c r="AH8" s="2">
        <v>3.59</v>
      </c>
      <c r="AI8" s="77" t="s">
        <v>76</v>
      </c>
      <c r="AJ8" s="7">
        <v>19.329999999999998</v>
      </c>
      <c r="AK8" s="2">
        <v>3</v>
      </c>
      <c r="AL8" s="78" t="s">
        <v>20</v>
      </c>
      <c r="AM8" s="7">
        <v>17.28</v>
      </c>
      <c r="AN8" s="2">
        <v>2.21</v>
      </c>
      <c r="AO8" s="53">
        <f t="shared" si="8"/>
        <v>18.813333333333336</v>
      </c>
      <c r="AP8" s="2">
        <f t="shared" si="9"/>
        <v>24.813333333333336</v>
      </c>
      <c r="AQ8" s="98" t="str">
        <f t="shared" si="10"/>
        <v>POPPPOPOP</v>
      </c>
      <c r="AR8" s="106" t="str">
        <f t="shared" si="11"/>
        <v>POPPP</v>
      </c>
      <c r="AT8" s="89" t="str">
        <f t="shared" si="12"/>
        <v>P</v>
      </c>
      <c r="AU8" s="89" t="str">
        <f t="shared" si="13"/>
        <v>O</v>
      </c>
      <c r="AV8" s="89" t="str">
        <f t="shared" si="14"/>
        <v>P</v>
      </c>
      <c r="AW8" s="89" t="str">
        <f t="shared" si="15"/>
        <v>O</v>
      </c>
      <c r="AX8" s="89" t="str">
        <f t="shared" si="16"/>
        <v>P</v>
      </c>
      <c r="AY8" s="89" t="str">
        <f t="shared" si="17"/>
        <v>P</v>
      </c>
      <c r="AZ8" s="89" t="str">
        <f t="shared" si="18"/>
        <v>P</v>
      </c>
      <c r="BA8" s="89" t="str">
        <f t="shared" si="19"/>
        <v>O</v>
      </c>
      <c r="BB8" s="89" t="str">
        <f t="shared" si="20"/>
        <v>P</v>
      </c>
      <c r="BD8" t="str">
        <f t="shared" si="21"/>
        <v>POPPPOPOP</v>
      </c>
      <c r="BF8" t="s">
        <v>113</v>
      </c>
      <c r="BH8" s="90" t="str">
        <f t="shared" si="22"/>
        <v>POPPPOPOPPPPPPOPOO</v>
      </c>
    </row>
    <row r="9" spans="2:60" x14ac:dyDescent="0.25">
      <c r="B9" s="62">
        <v>6</v>
      </c>
      <c r="D9" s="50" t="s">
        <v>11</v>
      </c>
      <c r="E9" s="48">
        <f t="shared" si="0"/>
        <v>9</v>
      </c>
      <c r="F9" s="7">
        <f t="shared" si="1"/>
        <v>7</v>
      </c>
      <c r="G9" s="7">
        <f t="shared" si="2"/>
        <v>2</v>
      </c>
      <c r="H9" s="7">
        <f t="shared" si="3"/>
        <v>23</v>
      </c>
      <c r="I9" s="7">
        <f t="shared" si="4"/>
        <v>17</v>
      </c>
      <c r="J9" s="1">
        <f t="shared" si="5"/>
        <v>36.74</v>
      </c>
      <c r="K9" s="7"/>
      <c r="L9" s="7">
        <f t="shared" si="6"/>
        <v>40</v>
      </c>
      <c r="M9" s="2">
        <f t="shared" si="7"/>
        <v>0.91850000000000009</v>
      </c>
      <c r="N9" s="60" t="s">
        <v>21</v>
      </c>
      <c r="O9" s="7">
        <v>16.989999999999998</v>
      </c>
      <c r="P9" s="2">
        <v>3.21</v>
      </c>
      <c r="Q9" s="78" t="s">
        <v>18</v>
      </c>
      <c r="R9" s="7">
        <v>16.8</v>
      </c>
      <c r="S9" s="2">
        <v>3.36</v>
      </c>
      <c r="T9" s="78" t="s">
        <v>18</v>
      </c>
      <c r="U9" s="7">
        <v>18.96</v>
      </c>
      <c r="V9" s="2">
        <v>6.69</v>
      </c>
      <c r="W9" s="78" t="s">
        <v>19</v>
      </c>
      <c r="X9" s="7">
        <v>17.03</v>
      </c>
      <c r="Y9" s="2">
        <v>2.4</v>
      </c>
      <c r="Z9" s="78" t="s">
        <v>18</v>
      </c>
      <c r="AA9" s="7">
        <v>16.43</v>
      </c>
      <c r="AB9" s="2">
        <v>3.46</v>
      </c>
      <c r="AC9" s="78" t="s">
        <v>18</v>
      </c>
      <c r="AD9" s="7">
        <v>18.850000000000001</v>
      </c>
      <c r="AE9" s="57">
        <v>8.44</v>
      </c>
      <c r="AF9" s="77" t="s">
        <v>21</v>
      </c>
      <c r="AG9" s="7">
        <v>14.44</v>
      </c>
      <c r="AH9" s="2">
        <v>0</v>
      </c>
      <c r="AI9" s="78" t="s">
        <v>26</v>
      </c>
      <c r="AJ9" s="7">
        <v>18.54</v>
      </c>
      <c r="AK9" s="2">
        <v>3.82</v>
      </c>
      <c r="AL9" s="117" t="s">
        <v>18</v>
      </c>
      <c r="AM9" s="118">
        <v>18.350000000000001</v>
      </c>
      <c r="AN9" s="114">
        <v>5.36</v>
      </c>
      <c r="AO9" s="53">
        <f t="shared" si="8"/>
        <v>17.376666666666665</v>
      </c>
      <c r="AP9" s="2">
        <f t="shared" si="9"/>
        <v>24.376666666666665</v>
      </c>
      <c r="AQ9" s="98" t="str">
        <f t="shared" si="10"/>
        <v>PPOPPPPPO</v>
      </c>
      <c r="AR9" s="106" t="str">
        <f t="shared" si="11"/>
        <v>PPOPP</v>
      </c>
      <c r="AT9" s="89" t="str">
        <f t="shared" si="12"/>
        <v>O</v>
      </c>
      <c r="AU9" s="89" t="str">
        <f t="shared" si="13"/>
        <v>P</v>
      </c>
      <c r="AV9" s="89" t="str">
        <f t="shared" si="14"/>
        <v>P</v>
      </c>
      <c r="AW9" s="89" t="str">
        <f t="shared" si="15"/>
        <v>P</v>
      </c>
      <c r="AX9" s="89" t="str">
        <f t="shared" si="16"/>
        <v>P</v>
      </c>
      <c r="AY9" s="89" t="str">
        <f t="shared" si="17"/>
        <v>P</v>
      </c>
      <c r="AZ9" s="89" t="str">
        <f t="shared" si="18"/>
        <v>O</v>
      </c>
      <c r="BA9" s="89" t="str">
        <f t="shared" si="19"/>
        <v>P</v>
      </c>
      <c r="BB9" s="89" t="str">
        <f t="shared" si="20"/>
        <v>P</v>
      </c>
      <c r="BD9" t="str">
        <f t="shared" si="21"/>
        <v>PPOPPPPPO</v>
      </c>
      <c r="BF9" t="s">
        <v>108</v>
      </c>
      <c r="BH9" s="90" t="str">
        <f t="shared" si="22"/>
        <v>PPOPPPPPOPPPPPOPPP</v>
      </c>
    </row>
    <row r="10" spans="2:60" x14ac:dyDescent="0.25">
      <c r="B10" s="62">
        <v>7</v>
      </c>
      <c r="D10" s="50" t="s">
        <v>97</v>
      </c>
      <c r="E10" s="48">
        <f t="shared" si="0"/>
        <v>9</v>
      </c>
      <c r="F10" s="7">
        <f t="shared" si="1"/>
        <v>8</v>
      </c>
      <c r="G10" s="7">
        <f t="shared" si="2"/>
        <v>1</v>
      </c>
      <c r="H10" s="7">
        <f t="shared" si="3"/>
        <v>25</v>
      </c>
      <c r="I10" s="7">
        <f t="shared" si="4"/>
        <v>10</v>
      </c>
      <c r="J10" s="1">
        <f t="shared" si="5"/>
        <v>26.01</v>
      </c>
      <c r="K10" s="7">
        <v>1</v>
      </c>
      <c r="L10" s="7">
        <f t="shared" si="6"/>
        <v>35</v>
      </c>
      <c r="M10" s="2">
        <f t="shared" si="7"/>
        <v>0.74314285714285722</v>
      </c>
      <c r="N10" s="78" t="s">
        <v>18</v>
      </c>
      <c r="O10" s="1">
        <v>15.94</v>
      </c>
      <c r="P10" s="2">
        <v>3.4</v>
      </c>
      <c r="Q10" s="78" t="s">
        <v>19</v>
      </c>
      <c r="R10" s="1">
        <v>15.49</v>
      </c>
      <c r="S10" s="2">
        <v>1</v>
      </c>
      <c r="T10" s="78" t="s">
        <v>26</v>
      </c>
      <c r="U10" s="1">
        <v>14.37</v>
      </c>
      <c r="V10" s="2">
        <v>2.34</v>
      </c>
      <c r="W10" s="78" t="s">
        <v>19</v>
      </c>
      <c r="X10" s="1">
        <v>16.34</v>
      </c>
      <c r="Y10" s="2">
        <v>0</v>
      </c>
      <c r="Z10" s="78" t="s">
        <v>18</v>
      </c>
      <c r="AA10" s="1">
        <v>17.07</v>
      </c>
      <c r="AB10" s="2">
        <v>4.2</v>
      </c>
      <c r="AC10" s="78" t="s">
        <v>26</v>
      </c>
      <c r="AD10" s="1">
        <v>20.079999999999998</v>
      </c>
      <c r="AE10" s="2">
        <v>9.02</v>
      </c>
      <c r="AF10" s="78" t="s">
        <v>19</v>
      </c>
      <c r="AG10" s="1">
        <v>14.31</v>
      </c>
      <c r="AH10" s="2">
        <v>1</v>
      </c>
      <c r="AI10" s="78" t="s">
        <v>26</v>
      </c>
      <c r="AJ10" s="1">
        <v>14.08</v>
      </c>
      <c r="AK10" s="2">
        <v>3.8</v>
      </c>
      <c r="AL10" s="77" t="s">
        <v>21</v>
      </c>
      <c r="AM10" s="1">
        <v>15.54</v>
      </c>
      <c r="AN10" s="2">
        <v>1.25</v>
      </c>
      <c r="AO10" s="53">
        <f t="shared" si="8"/>
        <v>15.913333333333334</v>
      </c>
      <c r="AP10" s="2">
        <f t="shared" si="9"/>
        <v>23.913333333333334</v>
      </c>
      <c r="AQ10" s="98" t="str">
        <f t="shared" si="10"/>
        <v>OPPPPPPPP</v>
      </c>
      <c r="AR10" s="106" t="str">
        <f t="shared" si="11"/>
        <v>OPPPP</v>
      </c>
      <c r="AT10" s="89" t="str">
        <f t="shared" si="12"/>
        <v>P</v>
      </c>
      <c r="AU10" s="89" t="str">
        <f t="shared" si="13"/>
        <v>P</v>
      </c>
      <c r="AV10" s="89" t="str">
        <f t="shared" si="14"/>
        <v>P</v>
      </c>
      <c r="AW10" s="89" t="str">
        <f t="shared" si="15"/>
        <v>P</v>
      </c>
      <c r="AX10" s="89" t="str">
        <f t="shared" si="16"/>
        <v>P</v>
      </c>
      <c r="AY10" s="89" t="str">
        <f t="shared" si="17"/>
        <v>P</v>
      </c>
      <c r="AZ10" s="89" t="str">
        <f t="shared" si="18"/>
        <v>P</v>
      </c>
      <c r="BA10" s="89" t="str">
        <f t="shared" si="19"/>
        <v>P</v>
      </c>
      <c r="BB10" s="89" t="str">
        <f t="shared" si="20"/>
        <v>O</v>
      </c>
      <c r="BD10" t="str">
        <f t="shared" si="21"/>
        <v>OPPPPPPPP</v>
      </c>
      <c r="BF10" t="s">
        <v>114</v>
      </c>
      <c r="BH10" s="90" t="str">
        <f t="shared" si="22"/>
        <v>OPPPPPPPPPOOPPOOOP</v>
      </c>
    </row>
    <row r="11" spans="2:60" x14ac:dyDescent="0.25">
      <c r="B11" s="62">
        <v>8</v>
      </c>
      <c r="D11" s="50" t="s">
        <v>69</v>
      </c>
      <c r="E11" s="48">
        <f t="shared" si="0"/>
        <v>9</v>
      </c>
      <c r="F11" s="7">
        <f t="shared" si="1"/>
        <v>6</v>
      </c>
      <c r="G11" s="7">
        <f t="shared" si="2"/>
        <v>3</v>
      </c>
      <c r="H11" s="7">
        <f t="shared" si="3"/>
        <v>22</v>
      </c>
      <c r="I11" s="7">
        <f t="shared" si="4"/>
        <v>18</v>
      </c>
      <c r="J11" s="1">
        <f t="shared" si="5"/>
        <v>38.409999999999997</v>
      </c>
      <c r="K11" s="7">
        <v>1</v>
      </c>
      <c r="L11" s="7">
        <f t="shared" si="6"/>
        <v>40</v>
      </c>
      <c r="M11" s="2">
        <f t="shared" si="7"/>
        <v>0.96024999999999994</v>
      </c>
      <c r="N11" s="78" t="s">
        <v>18</v>
      </c>
      <c r="O11" s="7">
        <v>16.88</v>
      </c>
      <c r="P11" s="2">
        <v>5.0599999999999996</v>
      </c>
      <c r="Q11" s="117" t="s">
        <v>18</v>
      </c>
      <c r="R11" s="118">
        <v>19.04</v>
      </c>
      <c r="S11" s="114">
        <v>7.85</v>
      </c>
      <c r="T11" s="77" t="s">
        <v>17</v>
      </c>
      <c r="U11" s="7">
        <v>16.72</v>
      </c>
      <c r="V11" s="2">
        <v>5.95</v>
      </c>
      <c r="W11" s="78" t="s">
        <v>18</v>
      </c>
      <c r="X11" s="7">
        <v>17.600000000000001</v>
      </c>
      <c r="Y11" s="2">
        <v>2.74</v>
      </c>
      <c r="Z11" s="117" t="s">
        <v>26</v>
      </c>
      <c r="AA11" s="118">
        <v>17.72</v>
      </c>
      <c r="AB11" s="114">
        <v>3</v>
      </c>
      <c r="AC11" s="77" t="s">
        <v>17</v>
      </c>
      <c r="AD11" s="7">
        <v>18.75</v>
      </c>
      <c r="AE11" s="57">
        <v>8.01</v>
      </c>
      <c r="AF11" s="78" t="s">
        <v>18</v>
      </c>
      <c r="AG11" s="7">
        <v>16.03</v>
      </c>
      <c r="AH11" s="2">
        <v>1</v>
      </c>
      <c r="AI11" s="77" t="s">
        <v>47</v>
      </c>
      <c r="AJ11" s="7">
        <v>12.88</v>
      </c>
      <c r="AK11" s="2">
        <v>1.4</v>
      </c>
      <c r="AL11" s="78" t="s">
        <v>19</v>
      </c>
      <c r="AM11" s="7">
        <v>17.68</v>
      </c>
      <c r="AN11" s="2">
        <v>3.4</v>
      </c>
      <c r="AO11" s="53">
        <f t="shared" si="8"/>
        <v>17.033333333333335</v>
      </c>
      <c r="AP11" s="2">
        <f t="shared" si="9"/>
        <v>23.033333333333335</v>
      </c>
      <c r="AQ11" s="98" t="str">
        <f t="shared" si="10"/>
        <v>POPOPPOPP</v>
      </c>
      <c r="AR11" s="106" t="str">
        <f t="shared" si="11"/>
        <v>POPOP</v>
      </c>
      <c r="AT11" s="89" t="str">
        <f t="shared" si="12"/>
        <v>P</v>
      </c>
      <c r="AU11" s="89" t="str">
        <f t="shared" si="13"/>
        <v>P</v>
      </c>
      <c r="AV11" s="89" t="str">
        <f t="shared" si="14"/>
        <v>O</v>
      </c>
      <c r="AW11" s="89" t="str">
        <f t="shared" si="15"/>
        <v>P</v>
      </c>
      <c r="AX11" s="89" t="str">
        <f t="shared" si="16"/>
        <v>P</v>
      </c>
      <c r="AY11" s="89" t="str">
        <f t="shared" si="17"/>
        <v>O</v>
      </c>
      <c r="AZ11" s="89" t="str">
        <f t="shared" si="18"/>
        <v>P</v>
      </c>
      <c r="BA11" s="89" t="str">
        <f t="shared" si="19"/>
        <v>O</v>
      </c>
      <c r="BB11" s="89" t="str">
        <f t="shared" si="20"/>
        <v>P</v>
      </c>
      <c r="BD11" t="str">
        <f t="shared" si="21"/>
        <v>POPOPPOPP</v>
      </c>
      <c r="BF11" t="s">
        <v>115</v>
      </c>
      <c r="BH11" s="90" t="str">
        <f t="shared" si="22"/>
        <v>POPOPPOPPPPOPPPOPP</v>
      </c>
    </row>
    <row r="12" spans="2:60" x14ac:dyDescent="0.25">
      <c r="B12" s="62">
        <v>9</v>
      </c>
      <c r="D12" s="50" t="s">
        <v>16</v>
      </c>
      <c r="E12" s="48">
        <f t="shared" si="0"/>
        <v>9</v>
      </c>
      <c r="F12" s="7">
        <f t="shared" si="1"/>
        <v>6</v>
      </c>
      <c r="G12" s="7">
        <f t="shared" si="2"/>
        <v>3</v>
      </c>
      <c r="H12" s="7">
        <f t="shared" si="3"/>
        <v>23</v>
      </c>
      <c r="I12" s="7">
        <f t="shared" si="4"/>
        <v>14</v>
      </c>
      <c r="J12" s="1">
        <f t="shared" si="5"/>
        <v>36.93</v>
      </c>
      <c r="K12" s="7"/>
      <c r="L12" s="7">
        <f t="shared" si="6"/>
        <v>37</v>
      </c>
      <c r="M12" s="2">
        <f t="shared" si="7"/>
        <v>0.99810810810810813</v>
      </c>
      <c r="N12" s="60" t="s">
        <v>49</v>
      </c>
      <c r="O12" s="1">
        <v>18.45</v>
      </c>
      <c r="P12" s="2">
        <v>4.6100000000000003</v>
      </c>
      <c r="Q12" s="77" t="s">
        <v>76</v>
      </c>
      <c r="R12" s="1">
        <v>21.84</v>
      </c>
      <c r="S12" s="2">
        <v>6.42</v>
      </c>
      <c r="T12" s="77" t="s">
        <v>49</v>
      </c>
      <c r="U12" s="1">
        <v>16.38</v>
      </c>
      <c r="V12" s="2">
        <v>2</v>
      </c>
      <c r="W12" s="78" t="s">
        <v>19</v>
      </c>
      <c r="X12" s="1">
        <v>15.18</v>
      </c>
      <c r="Y12" s="2">
        <v>3</v>
      </c>
      <c r="Z12" s="78" t="s">
        <v>26</v>
      </c>
      <c r="AA12" s="1">
        <v>15.11</v>
      </c>
      <c r="AB12" s="2">
        <v>2.65</v>
      </c>
      <c r="AC12" s="78" t="s">
        <v>19</v>
      </c>
      <c r="AD12" s="1">
        <v>16.52</v>
      </c>
      <c r="AE12" s="2">
        <v>4.25</v>
      </c>
      <c r="AF12" s="78" t="s">
        <v>19</v>
      </c>
      <c r="AG12" s="1">
        <v>15.82</v>
      </c>
      <c r="AH12" s="2">
        <v>4.4000000000000004</v>
      </c>
      <c r="AI12" s="78" t="s">
        <v>77</v>
      </c>
      <c r="AJ12" s="1">
        <v>15.18</v>
      </c>
      <c r="AK12" s="2">
        <v>3.4</v>
      </c>
      <c r="AL12" s="78" t="s">
        <v>77</v>
      </c>
      <c r="AM12" s="1">
        <v>17.34</v>
      </c>
      <c r="AN12" s="2">
        <v>6.2</v>
      </c>
      <c r="AO12" s="53">
        <f t="shared" si="8"/>
        <v>16.86888888888889</v>
      </c>
      <c r="AP12" s="2">
        <f t="shared" si="9"/>
        <v>22.86888888888889</v>
      </c>
      <c r="AQ12" s="98" t="str">
        <f t="shared" si="10"/>
        <v>PPPPPPOOO</v>
      </c>
      <c r="AR12" s="106" t="str">
        <f t="shared" si="11"/>
        <v>PPPPP</v>
      </c>
      <c r="AT12" s="89" t="str">
        <f t="shared" si="12"/>
        <v>O</v>
      </c>
      <c r="AU12" s="89" t="str">
        <f t="shared" si="13"/>
        <v>O</v>
      </c>
      <c r="AV12" s="89" t="str">
        <f t="shared" si="14"/>
        <v>O</v>
      </c>
      <c r="AW12" s="89" t="str">
        <f t="shared" si="15"/>
        <v>P</v>
      </c>
      <c r="AX12" s="89" t="str">
        <f t="shared" si="16"/>
        <v>P</v>
      </c>
      <c r="AY12" s="89" t="str">
        <f t="shared" si="17"/>
        <v>P</v>
      </c>
      <c r="AZ12" s="89" t="str">
        <f t="shared" si="18"/>
        <v>P</v>
      </c>
      <c r="BA12" s="89" t="str">
        <f t="shared" si="19"/>
        <v>P</v>
      </c>
      <c r="BB12" s="89" t="str">
        <f t="shared" si="20"/>
        <v>P</v>
      </c>
      <c r="BD12" t="str">
        <f t="shared" si="21"/>
        <v>PPPPPPOOO</v>
      </c>
      <c r="BF12" t="s">
        <v>116</v>
      </c>
      <c r="BH12" s="90" t="str">
        <f t="shared" si="22"/>
        <v>PPPPPPOOOPPOO</v>
      </c>
    </row>
    <row r="13" spans="2:60" x14ac:dyDescent="0.25">
      <c r="B13" s="62">
        <v>10</v>
      </c>
      <c r="D13" s="50" t="s">
        <v>15</v>
      </c>
      <c r="E13" s="48">
        <f t="shared" si="0"/>
        <v>7</v>
      </c>
      <c r="F13" s="7">
        <f t="shared" si="1"/>
        <v>4</v>
      </c>
      <c r="G13" s="7">
        <f t="shared" si="2"/>
        <v>3</v>
      </c>
      <c r="H13" s="7">
        <f t="shared" si="3"/>
        <v>18</v>
      </c>
      <c r="I13" s="7">
        <f t="shared" si="4"/>
        <v>11</v>
      </c>
      <c r="J13" s="1">
        <f t="shared" si="5"/>
        <v>35.03</v>
      </c>
      <c r="K13" s="7"/>
      <c r="L13" s="7">
        <f t="shared" si="6"/>
        <v>29</v>
      </c>
      <c r="M13" s="2">
        <f t="shared" si="7"/>
        <v>1.2079310344827587</v>
      </c>
      <c r="N13" s="77" t="s">
        <v>49</v>
      </c>
      <c r="O13" s="1">
        <v>19.829999999999998</v>
      </c>
      <c r="P13" s="2">
        <v>7.55</v>
      </c>
      <c r="Q13" s="78" t="s">
        <v>48</v>
      </c>
      <c r="R13" s="1">
        <v>16.96</v>
      </c>
      <c r="S13" s="2">
        <v>6.21</v>
      </c>
      <c r="T13" s="77" t="s">
        <v>49</v>
      </c>
      <c r="U13" s="1">
        <v>17.739999999999998</v>
      </c>
      <c r="V13" s="2">
        <v>5.21</v>
      </c>
      <c r="W13" s="77" t="s">
        <v>49</v>
      </c>
      <c r="X13" s="1">
        <v>18.989999999999998</v>
      </c>
      <c r="Y13" s="2">
        <v>6.8</v>
      </c>
      <c r="Z13" s="78" t="s">
        <v>48</v>
      </c>
      <c r="AA13" s="1">
        <v>20.62</v>
      </c>
      <c r="AB13" s="2">
        <v>2.61</v>
      </c>
      <c r="AC13" s="117" t="s">
        <v>20</v>
      </c>
      <c r="AD13" s="124">
        <v>21.78</v>
      </c>
      <c r="AE13" s="114">
        <v>5.4</v>
      </c>
      <c r="AF13" s="78" t="s">
        <v>20</v>
      </c>
      <c r="AG13" s="1">
        <v>15.99</v>
      </c>
      <c r="AH13" s="2">
        <v>1.25</v>
      </c>
      <c r="AI13" s="78" t="s">
        <v>63</v>
      </c>
      <c r="AJ13" s="1"/>
      <c r="AK13" s="2"/>
      <c r="AL13" s="78" t="s">
        <v>63</v>
      </c>
      <c r="AM13" s="1"/>
      <c r="AN13" s="2"/>
      <c r="AO13" s="53">
        <f t="shared" si="8"/>
        <v>18.844285714285714</v>
      </c>
      <c r="AP13" s="2">
        <f t="shared" si="9"/>
        <v>22.844285714285714</v>
      </c>
      <c r="AQ13" s="98" t="str">
        <f t="shared" si="10"/>
        <v>PPPOOPO</v>
      </c>
      <c r="AR13" s="106" t="str">
        <f t="shared" si="11"/>
        <v>PPPOO</v>
      </c>
      <c r="AT13" s="89" t="str">
        <f t="shared" si="12"/>
        <v>O</v>
      </c>
      <c r="AU13" s="89" t="str">
        <f t="shared" si="13"/>
        <v>P</v>
      </c>
      <c r="AV13" s="89" t="str">
        <f t="shared" si="14"/>
        <v>O</v>
      </c>
      <c r="AW13" s="89" t="str">
        <f t="shared" si="15"/>
        <v>O</v>
      </c>
      <c r="AX13" s="89" t="str">
        <f t="shared" si="16"/>
        <v>P</v>
      </c>
      <c r="AY13" s="89" t="str">
        <f t="shared" si="17"/>
        <v>P</v>
      </c>
      <c r="AZ13" s="89" t="str">
        <f t="shared" si="18"/>
        <v>P</v>
      </c>
      <c r="BA13" s="89" t="str">
        <f t="shared" si="19"/>
        <v/>
      </c>
      <c r="BB13" s="89" t="str">
        <f t="shared" si="20"/>
        <v/>
      </c>
      <c r="BD13" t="str">
        <f t="shared" si="21"/>
        <v>PPPOOPO</v>
      </c>
      <c r="BF13" t="s">
        <v>117</v>
      </c>
      <c r="BH13" s="90" t="str">
        <f t="shared" si="22"/>
        <v>PPPOOPOPPPOPOPOO</v>
      </c>
    </row>
    <row r="14" spans="2:60" x14ac:dyDescent="0.25">
      <c r="B14" s="62">
        <v>11</v>
      </c>
      <c r="D14" s="50" t="s">
        <v>12</v>
      </c>
      <c r="E14" s="48">
        <f t="shared" si="0"/>
        <v>9</v>
      </c>
      <c r="F14" s="7">
        <f t="shared" si="1"/>
        <v>4</v>
      </c>
      <c r="G14" s="7">
        <f t="shared" si="2"/>
        <v>5</v>
      </c>
      <c r="H14" s="7">
        <f t="shared" si="3"/>
        <v>16</v>
      </c>
      <c r="I14" s="7">
        <f t="shared" si="4"/>
        <v>19</v>
      </c>
      <c r="J14" s="1">
        <f t="shared" si="5"/>
        <v>28.76</v>
      </c>
      <c r="K14" s="7"/>
      <c r="L14" s="7">
        <f t="shared" si="6"/>
        <v>35</v>
      </c>
      <c r="M14" s="2">
        <f t="shared" si="7"/>
        <v>0.82171428571428573</v>
      </c>
      <c r="N14" s="78" t="s">
        <v>26</v>
      </c>
      <c r="O14" s="7">
        <v>18.670000000000002</v>
      </c>
      <c r="P14" s="2">
        <v>4.45</v>
      </c>
      <c r="Q14" s="78" t="s">
        <v>26</v>
      </c>
      <c r="R14" s="7">
        <v>15.22</v>
      </c>
      <c r="S14" s="2">
        <v>3.4</v>
      </c>
      <c r="T14" s="78" t="s">
        <v>26</v>
      </c>
      <c r="U14" s="7">
        <v>16.57</v>
      </c>
      <c r="V14" s="2">
        <v>2.25</v>
      </c>
      <c r="W14" s="77" t="s">
        <v>50</v>
      </c>
      <c r="X14" s="7">
        <v>19.23</v>
      </c>
      <c r="Y14" s="2">
        <v>3.2</v>
      </c>
      <c r="Z14" s="77" t="s">
        <v>76</v>
      </c>
      <c r="AA14" s="7">
        <v>16.52</v>
      </c>
      <c r="AB14" s="2">
        <v>3.2</v>
      </c>
      <c r="AC14" s="77" t="s">
        <v>49</v>
      </c>
      <c r="AD14" s="7">
        <v>18.45</v>
      </c>
      <c r="AE14" s="57">
        <v>4.91</v>
      </c>
      <c r="AF14" s="77" t="s">
        <v>50</v>
      </c>
      <c r="AG14" s="7">
        <v>19.32</v>
      </c>
      <c r="AH14" s="2">
        <v>3</v>
      </c>
      <c r="AI14" s="78" t="s">
        <v>26</v>
      </c>
      <c r="AJ14" s="7">
        <v>13.51</v>
      </c>
      <c r="AK14" s="2">
        <v>2</v>
      </c>
      <c r="AL14" s="77" t="s">
        <v>21</v>
      </c>
      <c r="AM14" s="7">
        <v>15.21</v>
      </c>
      <c r="AN14" s="2">
        <v>2.35</v>
      </c>
      <c r="AO14" s="53">
        <f t="shared" si="8"/>
        <v>16.966666666666665</v>
      </c>
      <c r="AP14" s="2">
        <f t="shared" si="9"/>
        <v>20.966666666666665</v>
      </c>
      <c r="AQ14" s="98" t="str">
        <f t="shared" si="10"/>
        <v>OPOOOOPPP</v>
      </c>
      <c r="AR14" s="106" t="str">
        <f t="shared" si="11"/>
        <v>OPOOO</v>
      </c>
      <c r="AT14" s="89" t="str">
        <f t="shared" si="12"/>
        <v>P</v>
      </c>
      <c r="AU14" s="89" t="str">
        <f t="shared" si="13"/>
        <v>P</v>
      </c>
      <c r="AV14" s="89" t="str">
        <f t="shared" si="14"/>
        <v>P</v>
      </c>
      <c r="AW14" s="89" t="str">
        <f t="shared" si="15"/>
        <v>O</v>
      </c>
      <c r="AX14" s="89" t="str">
        <f t="shared" si="16"/>
        <v>O</v>
      </c>
      <c r="AY14" s="89" t="str">
        <f t="shared" si="17"/>
        <v>O</v>
      </c>
      <c r="AZ14" s="89" t="str">
        <f t="shared" si="18"/>
        <v>O</v>
      </c>
      <c r="BA14" s="89" t="str">
        <f t="shared" si="19"/>
        <v>P</v>
      </c>
      <c r="BB14" s="89" t="str">
        <f t="shared" si="20"/>
        <v>O</v>
      </c>
      <c r="BD14" t="str">
        <f t="shared" si="21"/>
        <v>OPOOOOPPP</v>
      </c>
      <c r="BF14" t="s">
        <v>118</v>
      </c>
      <c r="BH14" s="90" t="str">
        <f t="shared" si="22"/>
        <v>OPOOOOPPPPPPPPOOOO</v>
      </c>
    </row>
    <row r="15" spans="2:60" x14ac:dyDescent="0.25">
      <c r="B15" s="62">
        <v>12</v>
      </c>
      <c r="D15" s="50" t="s">
        <v>14</v>
      </c>
      <c r="E15" s="48">
        <f t="shared" si="0"/>
        <v>9</v>
      </c>
      <c r="F15" s="7">
        <f t="shared" si="1"/>
        <v>4</v>
      </c>
      <c r="G15" s="7">
        <f t="shared" si="2"/>
        <v>5</v>
      </c>
      <c r="H15" s="7">
        <f t="shared" si="3"/>
        <v>15</v>
      </c>
      <c r="I15" s="7">
        <f t="shared" si="4"/>
        <v>20</v>
      </c>
      <c r="J15" s="1">
        <f t="shared" si="5"/>
        <v>31.180000000000003</v>
      </c>
      <c r="K15" s="7">
        <v>1</v>
      </c>
      <c r="L15" s="7">
        <f t="shared" si="6"/>
        <v>35</v>
      </c>
      <c r="M15" s="2">
        <f t="shared" si="7"/>
        <v>0.8908571428571429</v>
      </c>
      <c r="N15" s="60" t="s">
        <v>50</v>
      </c>
      <c r="O15" s="7">
        <v>16.940000000000001</v>
      </c>
      <c r="P15" s="2">
        <v>4.4000000000000004</v>
      </c>
      <c r="Q15" s="78" t="s">
        <v>77</v>
      </c>
      <c r="R15" s="1">
        <v>17.66</v>
      </c>
      <c r="S15" s="2">
        <v>5.57</v>
      </c>
      <c r="T15" s="77" t="s">
        <v>76</v>
      </c>
      <c r="U15" s="1">
        <v>17.64</v>
      </c>
      <c r="V15" s="2">
        <v>2</v>
      </c>
      <c r="W15" s="77" t="s">
        <v>76</v>
      </c>
      <c r="X15" s="1">
        <v>16.52</v>
      </c>
      <c r="Y15" s="2">
        <v>3</v>
      </c>
      <c r="Z15" s="78" t="s">
        <v>48</v>
      </c>
      <c r="AA15" s="1">
        <v>17.87</v>
      </c>
      <c r="AB15" s="2">
        <v>5.2</v>
      </c>
      <c r="AC15" s="77" t="s">
        <v>76</v>
      </c>
      <c r="AD15" s="1">
        <v>15.48</v>
      </c>
      <c r="AE15" s="2">
        <v>3</v>
      </c>
      <c r="AF15" s="78" t="s">
        <v>48</v>
      </c>
      <c r="AG15" s="1">
        <v>18.36</v>
      </c>
      <c r="AH15" s="2">
        <v>1</v>
      </c>
      <c r="AI15" s="77" t="s">
        <v>50</v>
      </c>
      <c r="AJ15" s="1">
        <v>16.73</v>
      </c>
      <c r="AK15" s="2">
        <v>3.8</v>
      </c>
      <c r="AL15" s="78" t="s">
        <v>48</v>
      </c>
      <c r="AM15" s="1">
        <v>14.95</v>
      </c>
      <c r="AN15" s="2">
        <v>3.21</v>
      </c>
      <c r="AO15" s="126">
        <f t="shared" si="8"/>
        <v>16.905555555555555</v>
      </c>
      <c r="AP15" s="2">
        <f t="shared" si="9"/>
        <v>20.905555555555555</v>
      </c>
      <c r="AQ15" s="98" t="str">
        <f t="shared" si="10"/>
        <v>POPOPOOPO</v>
      </c>
      <c r="AR15" s="106" t="str">
        <f t="shared" si="11"/>
        <v>POPOP</v>
      </c>
      <c r="AT15" s="89" t="str">
        <f t="shared" si="12"/>
        <v>O</v>
      </c>
      <c r="AU15" s="89" t="str">
        <f t="shared" si="13"/>
        <v>P</v>
      </c>
      <c r="AV15" s="89" t="str">
        <f t="shared" si="14"/>
        <v>O</v>
      </c>
      <c r="AW15" s="89" t="str">
        <f t="shared" si="15"/>
        <v>O</v>
      </c>
      <c r="AX15" s="89" t="str">
        <f t="shared" si="16"/>
        <v>P</v>
      </c>
      <c r="AY15" s="89" t="str">
        <f t="shared" si="17"/>
        <v>O</v>
      </c>
      <c r="AZ15" s="89" t="str">
        <f t="shared" si="18"/>
        <v>P</v>
      </c>
      <c r="BA15" s="89" t="str">
        <f t="shared" si="19"/>
        <v>O</v>
      </c>
      <c r="BB15" s="89" t="str">
        <f t="shared" si="20"/>
        <v>P</v>
      </c>
      <c r="BD15" t="str">
        <f t="shared" si="21"/>
        <v>POPOPOOPO</v>
      </c>
      <c r="BH15" s="90" t="str">
        <f t="shared" si="22"/>
        <v>POPOPOOPO</v>
      </c>
    </row>
    <row r="16" spans="2:60" x14ac:dyDescent="0.25">
      <c r="B16" s="62">
        <v>13</v>
      </c>
      <c r="D16" s="50" t="s">
        <v>71</v>
      </c>
      <c r="E16" s="48">
        <f t="shared" si="0"/>
        <v>2</v>
      </c>
      <c r="F16" s="7">
        <f t="shared" si="1"/>
        <v>2</v>
      </c>
      <c r="G16" s="7">
        <f t="shared" si="2"/>
        <v>0</v>
      </c>
      <c r="H16" s="7">
        <f t="shared" si="3"/>
        <v>6</v>
      </c>
      <c r="I16" s="7">
        <f t="shared" si="4"/>
        <v>2</v>
      </c>
      <c r="J16" s="1">
        <f t="shared" si="5"/>
        <v>10.119999999999999</v>
      </c>
      <c r="K16" s="7"/>
      <c r="L16" s="7">
        <f t="shared" si="6"/>
        <v>8</v>
      </c>
      <c r="M16" s="2">
        <f t="shared" si="7"/>
        <v>1.2649999999999999</v>
      </c>
      <c r="N16" s="56" t="s">
        <v>63</v>
      </c>
      <c r="O16" s="7"/>
      <c r="P16" s="2"/>
      <c r="Q16" s="56" t="s">
        <v>63</v>
      </c>
      <c r="R16" s="7"/>
      <c r="S16" s="57"/>
      <c r="T16" s="56" t="s">
        <v>63</v>
      </c>
      <c r="U16" s="7"/>
      <c r="V16" s="57"/>
      <c r="W16" s="56" t="s">
        <v>63</v>
      </c>
      <c r="X16" s="7"/>
      <c r="Y16" s="57"/>
      <c r="Z16" s="56" t="s">
        <v>63</v>
      </c>
      <c r="AA16" s="7"/>
      <c r="AB16" s="57"/>
      <c r="AC16" s="56" t="s">
        <v>63</v>
      </c>
      <c r="AD16" s="7"/>
      <c r="AE16" s="57"/>
      <c r="AF16" s="56" t="s">
        <v>63</v>
      </c>
      <c r="AG16" s="7"/>
      <c r="AH16" s="2"/>
      <c r="AI16" s="117" t="s">
        <v>19</v>
      </c>
      <c r="AJ16" s="118">
        <v>19.52</v>
      </c>
      <c r="AK16" s="114">
        <v>3.65</v>
      </c>
      <c r="AL16" s="78" t="s">
        <v>18</v>
      </c>
      <c r="AM16" s="7">
        <v>15.83</v>
      </c>
      <c r="AN16" s="2">
        <v>6.47</v>
      </c>
      <c r="AO16" s="105">
        <f t="shared" si="8"/>
        <v>17.675000000000001</v>
      </c>
      <c r="AP16" s="2">
        <f t="shared" si="9"/>
        <v>19.675000000000001</v>
      </c>
      <c r="AQ16" s="98" t="str">
        <f t="shared" si="10"/>
        <v>PP</v>
      </c>
      <c r="AR16" s="106" t="str">
        <f t="shared" si="11"/>
        <v>PPOOO</v>
      </c>
      <c r="AT16" s="89" t="str">
        <f t="shared" si="12"/>
        <v/>
      </c>
      <c r="AU16" s="89" t="str">
        <f t="shared" si="13"/>
        <v/>
      </c>
      <c r="AV16" s="89" t="str">
        <f t="shared" si="14"/>
        <v/>
      </c>
      <c r="AW16" s="89" t="str">
        <f t="shared" si="15"/>
        <v/>
      </c>
      <c r="AX16" s="89" t="str">
        <f t="shared" si="16"/>
        <v/>
      </c>
      <c r="AY16" s="89" t="str">
        <f t="shared" si="17"/>
        <v/>
      </c>
      <c r="AZ16" s="89" t="str">
        <f t="shared" si="18"/>
        <v/>
      </c>
      <c r="BA16" s="89" t="str">
        <f t="shared" si="19"/>
        <v>P</v>
      </c>
      <c r="BB16" s="89" t="str">
        <f t="shared" si="20"/>
        <v>P</v>
      </c>
      <c r="BD16" t="str">
        <f t="shared" si="21"/>
        <v>PP</v>
      </c>
      <c r="BF16" t="s">
        <v>119</v>
      </c>
      <c r="BH16" s="90" t="str">
        <f t="shared" si="22"/>
        <v>PPOOO</v>
      </c>
    </row>
    <row r="17" spans="2:60" x14ac:dyDescent="0.25">
      <c r="B17" s="62">
        <v>14</v>
      </c>
      <c r="D17" s="50" t="s">
        <v>9</v>
      </c>
      <c r="E17" s="48">
        <f t="shared" si="0"/>
        <v>3</v>
      </c>
      <c r="F17" s="7">
        <f t="shared" si="1"/>
        <v>0</v>
      </c>
      <c r="G17" s="7">
        <f t="shared" si="2"/>
        <v>3</v>
      </c>
      <c r="H17" s="7">
        <f t="shared" si="3"/>
        <v>5</v>
      </c>
      <c r="I17" s="7">
        <f t="shared" si="4"/>
        <v>9</v>
      </c>
      <c r="J17" s="1">
        <f t="shared" si="5"/>
        <v>11.41</v>
      </c>
      <c r="K17" s="7"/>
      <c r="L17" s="7">
        <f t="shared" si="6"/>
        <v>14</v>
      </c>
      <c r="M17" s="2">
        <f t="shared" si="7"/>
        <v>0.81500000000000006</v>
      </c>
      <c r="N17" s="77" t="s">
        <v>17</v>
      </c>
      <c r="O17" s="7">
        <v>17.36</v>
      </c>
      <c r="P17" s="2">
        <v>2.4</v>
      </c>
      <c r="Q17" s="77" t="s">
        <v>17</v>
      </c>
      <c r="R17" s="7">
        <v>17.899999999999999</v>
      </c>
      <c r="S17" s="2">
        <v>5.25</v>
      </c>
      <c r="T17" s="77" t="s">
        <v>21</v>
      </c>
      <c r="U17" s="7">
        <v>17.63</v>
      </c>
      <c r="V17" s="2">
        <v>3.76</v>
      </c>
      <c r="W17" s="78" t="s">
        <v>63</v>
      </c>
      <c r="X17" s="7"/>
      <c r="Y17" s="2"/>
      <c r="Z17" s="78" t="s">
        <v>63</v>
      </c>
      <c r="AA17" s="7"/>
      <c r="AB17" s="57"/>
      <c r="AC17" s="78" t="s">
        <v>63</v>
      </c>
      <c r="AD17" s="7"/>
      <c r="AE17" s="57"/>
      <c r="AF17" s="78" t="s">
        <v>63</v>
      </c>
      <c r="AG17" s="7"/>
      <c r="AH17" s="2"/>
      <c r="AI17" s="78" t="s">
        <v>63</v>
      </c>
      <c r="AJ17" s="7"/>
      <c r="AK17" s="2"/>
      <c r="AL17" s="78" t="s">
        <v>63</v>
      </c>
      <c r="AM17" s="7"/>
      <c r="AN17" s="2"/>
      <c r="AO17" s="68">
        <f t="shared" si="8"/>
        <v>17.63</v>
      </c>
      <c r="AP17" s="2">
        <f t="shared" si="9"/>
        <v>17.63</v>
      </c>
      <c r="AQ17" s="98" t="str">
        <f t="shared" si="10"/>
        <v>OOO</v>
      </c>
      <c r="AR17" s="106" t="str">
        <f t="shared" si="11"/>
        <v>OOO</v>
      </c>
      <c r="AT17" s="89" t="str">
        <f t="shared" ref="AT17" si="23">IF(N17="A 0-0","",IF(MID(N17,3,1)="3","P","O"))</f>
        <v>O</v>
      </c>
      <c r="AU17" s="89" t="str">
        <f t="shared" ref="AU17" si="24">IF(Q17="A 0-0","",IF(MID(Q17,3,1)="3","P","O"))</f>
        <v>O</v>
      </c>
      <c r="AV17" s="89" t="str">
        <f t="shared" ref="AV17" si="25">IF(T17="A 0-0","",IF(MID(T17,3,1)="3","P","O"))</f>
        <v>O</v>
      </c>
      <c r="AW17" s="89" t="str">
        <f t="shared" ref="AW17" si="26">IF(W17="A 0-0","",IF(MID(W17,3,1)="3","P","O"))</f>
        <v/>
      </c>
      <c r="AX17" s="89" t="str">
        <f t="shared" ref="AX17" si="27">IF(Z17="A 0-0","",IF(MID(Z17,3,1)="3","P","O"))</f>
        <v/>
      </c>
      <c r="AY17" s="89" t="str">
        <f t="shared" ref="AY17" si="28">IF(AC17="A 0-0","",IF(MID(AC17,3,1)="3","P","O"))</f>
        <v/>
      </c>
      <c r="AZ17" s="89" t="str">
        <f t="shared" ref="AZ17" si="29">IF(AF17="A 0-0","",IF(MID(AF17,3,1)="3","P","O"))</f>
        <v/>
      </c>
      <c r="BA17" s="89" t="str">
        <f t="shared" ref="BA17" si="30">IF(AI17="A 0-0","",IF(MID(AI17,3,1)="3","P","O"))</f>
        <v/>
      </c>
      <c r="BB17" s="89" t="str">
        <f t="shared" ref="BB17" si="31">IF(AL17="A 0-0","",IF(MID(AL17,3,1)="3","P","O"))</f>
        <v/>
      </c>
      <c r="BD17" t="str">
        <f t="shared" ref="BD17" si="32">CONCATENATE(BB17,BA17,AZ17,AY17,AX17,AW17,AV17,AU17,AT17)</f>
        <v>OOO</v>
      </c>
      <c r="BH17" s="90" t="str">
        <f t="shared" ref="BH17" si="33">CONCATENATE(BD17,BF17)</f>
        <v>OOO</v>
      </c>
    </row>
    <row r="18" spans="2:60" x14ac:dyDescent="0.25">
      <c r="B18" s="62">
        <v>15</v>
      </c>
      <c r="D18" s="50" t="s">
        <v>149</v>
      </c>
      <c r="E18" s="48">
        <f t="shared" si="0"/>
        <v>2</v>
      </c>
      <c r="F18" s="7">
        <f t="shared" si="1"/>
        <v>0</v>
      </c>
      <c r="G18" s="7">
        <f t="shared" si="2"/>
        <v>2</v>
      </c>
      <c r="H18" s="7">
        <f t="shared" si="3"/>
        <v>2</v>
      </c>
      <c r="I18" s="7">
        <f t="shared" si="4"/>
        <v>6</v>
      </c>
      <c r="J18" s="1">
        <f t="shared" si="5"/>
        <v>7.01</v>
      </c>
      <c r="K18" s="7">
        <v>1</v>
      </c>
      <c r="L18" s="7">
        <f t="shared" si="6"/>
        <v>8</v>
      </c>
      <c r="M18" s="2">
        <f t="shared" si="7"/>
        <v>0.87624999999999997</v>
      </c>
      <c r="N18" s="56" t="s">
        <v>63</v>
      </c>
      <c r="O18" s="7"/>
      <c r="P18" s="2"/>
      <c r="Q18" s="56" t="s">
        <v>63</v>
      </c>
      <c r="R18" s="7"/>
      <c r="S18" s="57"/>
      <c r="T18" s="78" t="s">
        <v>63</v>
      </c>
      <c r="U18" s="7"/>
      <c r="V18" s="57"/>
      <c r="W18" s="56" t="s">
        <v>63</v>
      </c>
      <c r="X18" s="7"/>
      <c r="Y18" s="57"/>
      <c r="Z18" s="56" t="s">
        <v>63</v>
      </c>
      <c r="AA18" s="7"/>
      <c r="AB18" s="57"/>
      <c r="AC18" s="56" t="s">
        <v>63</v>
      </c>
      <c r="AD18" s="7"/>
      <c r="AE18" s="57"/>
      <c r="AF18" s="56" t="s">
        <v>63</v>
      </c>
      <c r="AG18" s="7"/>
      <c r="AH18" s="2"/>
      <c r="AI18" s="77" t="s">
        <v>17</v>
      </c>
      <c r="AJ18" s="7">
        <v>16.760000000000002</v>
      </c>
      <c r="AK18" s="2">
        <v>6.01</v>
      </c>
      <c r="AL18" s="77" t="s">
        <v>47</v>
      </c>
      <c r="AM18" s="7">
        <v>12.93</v>
      </c>
      <c r="AN18" s="2">
        <v>1</v>
      </c>
      <c r="AO18" s="68">
        <f t="shared" si="8"/>
        <v>14.845000000000001</v>
      </c>
      <c r="AP18" s="2">
        <f t="shared" si="9"/>
        <v>14.845000000000001</v>
      </c>
      <c r="AQ18" s="98" t="str">
        <f t="shared" si="10"/>
        <v>OO</v>
      </c>
      <c r="AR18" s="106" t="str">
        <f t="shared" si="11"/>
        <v>OO</v>
      </c>
      <c r="AT18" s="89" t="str">
        <f t="shared" si="12"/>
        <v/>
      </c>
      <c r="AU18" s="89" t="str">
        <f t="shared" si="13"/>
        <v/>
      </c>
      <c r="AV18" s="89" t="str">
        <f t="shared" si="14"/>
        <v/>
      </c>
      <c r="AW18" s="89" t="str">
        <f t="shared" si="15"/>
        <v/>
      </c>
      <c r="AX18" s="89" t="str">
        <f t="shared" si="16"/>
        <v/>
      </c>
      <c r="AY18" s="89" t="str">
        <f t="shared" si="17"/>
        <v/>
      </c>
      <c r="AZ18" s="89" t="str">
        <f t="shared" si="18"/>
        <v/>
      </c>
      <c r="BA18" s="89" t="str">
        <f t="shared" si="19"/>
        <v>O</v>
      </c>
      <c r="BB18" s="89" t="str">
        <f t="shared" si="20"/>
        <v>O</v>
      </c>
      <c r="BD18" t="str">
        <f t="shared" si="21"/>
        <v>OO</v>
      </c>
      <c r="BH18" s="90" t="str">
        <f t="shared" si="22"/>
        <v>OO</v>
      </c>
    </row>
    <row r="19" spans="2:60" ht="15.75" thickBot="1" x14ac:dyDescent="0.3">
      <c r="B19" s="63">
        <v>16</v>
      </c>
      <c r="D19" s="51" t="s">
        <v>62</v>
      </c>
      <c r="E19" s="85">
        <f t="shared" si="0"/>
        <v>0</v>
      </c>
      <c r="F19" s="8">
        <f t="shared" si="1"/>
        <v>0</v>
      </c>
      <c r="G19" s="8">
        <f t="shared" si="2"/>
        <v>0</v>
      </c>
      <c r="H19" s="8">
        <f t="shared" si="3"/>
        <v>0</v>
      </c>
      <c r="I19" s="8">
        <f t="shared" si="4"/>
        <v>0</v>
      </c>
      <c r="J19" s="3">
        <f t="shared" si="5"/>
        <v>0</v>
      </c>
      <c r="K19" s="8"/>
      <c r="L19" s="8">
        <f t="shared" si="6"/>
        <v>0</v>
      </c>
      <c r="M19" s="4">
        <f t="shared" si="7"/>
        <v>0</v>
      </c>
      <c r="N19" s="66" t="s">
        <v>63</v>
      </c>
      <c r="O19" s="8"/>
      <c r="P19" s="4"/>
      <c r="Q19" s="66" t="s">
        <v>63</v>
      </c>
      <c r="R19" s="8"/>
      <c r="S19" s="58"/>
      <c r="T19" s="66" t="s">
        <v>63</v>
      </c>
      <c r="U19" s="8"/>
      <c r="V19" s="58"/>
      <c r="W19" s="66" t="s">
        <v>63</v>
      </c>
      <c r="X19" s="8"/>
      <c r="Y19" s="58"/>
      <c r="Z19" s="66" t="s">
        <v>63</v>
      </c>
      <c r="AA19" s="8"/>
      <c r="AB19" s="58"/>
      <c r="AC19" s="66" t="s">
        <v>63</v>
      </c>
      <c r="AD19" s="8"/>
      <c r="AE19" s="58"/>
      <c r="AF19" s="66" t="s">
        <v>63</v>
      </c>
      <c r="AG19" s="8"/>
      <c r="AH19" s="4"/>
      <c r="AI19" s="66" t="s">
        <v>63</v>
      </c>
      <c r="AJ19" s="8"/>
      <c r="AK19" s="4"/>
      <c r="AL19" s="66" t="s">
        <v>63</v>
      </c>
      <c r="AM19" s="8"/>
      <c r="AN19" s="58"/>
      <c r="AO19" s="69">
        <f t="shared" si="8"/>
        <v>0</v>
      </c>
      <c r="AP19" s="4">
        <f t="shared" si="9"/>
        <v>0</v>
      </c>
      <c r="AQ19" s="100" t="str">
        <f t="shared" si="10"/>
        <v/>
      </c>
      <c r="AR19" s="101" t="str">
        <f t="shared" si="11"/>
        <v/>
      </c>
      <c r="AT19" s="89" t="str">
        <f t="shared" si="12"/>
        <v/>
      </c>
      <c r="AU19" s="89" t="str">
        <f t="shared" si="13"/>
        <v/>
      </c>
      <c r="AV19" s="89" t="str">
        <f t="shared" si="14"/>
        <v/>
      </c>
      <c r="AW19" s="89" t="str">
        <f t="shared" si="15"/>
        <v/>
      </c>
      <c r="AX19" s="89" t="str">
        <f t="shared" si="16"/>
        <v/>
      </c>
      <c r="AY19" s="89" t="str">
        <f t="shared" si="17"/>
        <v/>
      </c>
      <c r="AZ19" s="89" t="str">
        <f t="shared" si="18"/>
        <v/>
      </c>
      <c r="BA19" s="89" t="str">
        <f t="shared" si="19"/>
        <v/>
      </c>
      <c r="BB19" s="89" t="str">
        <f t="shared" si="20"/>
        <v/>
      </c>
      <c r="BD19" t="str">
        <f t="shared" si="21"/>
        <v/>
      </c>
      <c r="BH19" s="90" t="str">
        <f t="shared" si="22"/>
        <v/>
      </c>
    </row>
    <row r="20" spans="2:60" ht="15.75" hidden="1" thickTop="1" x14ac:dyDescent="0.25">
      <c r="B20" s="64">
        <v>16</v>
      </c>
      <c r="D20" s="39"/>
      <c r="E20" s="32">
        <f t="shared" ref="E20:E24" si="34">COUNT(O20,R20,U20,X20,AA20,AD20,AG20,AJ20,AM20)</f>
        <v>0</v>
      </c>
      <c r="F20" s="32">
        <f t="shared" ref="F20:F24" si="35">SUM(IF(AND((LEFT(N20,1)="A"),(MID(N20,3,1)="3")),1,0)+IF(AND((LEFT(Q20,1)="A"),(MID(Q20,3,1)="3")),1,0)+IF(AND((LEFT(T20,1)="A"),(MID(T20,3,1)="3")),1,0)+IF(AND((LEFT(W20,1)="A"),(MID(W20,3,1)="3")),1,0)+IF(AND((LEFT(Z20,1)="A"),(MID(Z20,3,1)="3")),1,0)+IF(AND((LEFT(AC20,1)="A"),(MID(AC20,3,1)="3")),1,0)+IF(AND((LEFT(AF20,1)="A"),(MID(AF20,3,1)="3")),1,0)+IF(AND((LEFT(AI20,1)="A"),(MID(AI20,3,1)="3")),1,0)+IF(AND((LEFT(AL20,1)="A"),(MID(AL20,3,1)="3")),1,0)+IF(AND((LEFT(N20,1)="B"),(MID(N20,3,1)="3")),1,0)+IF(AND((LEFT(Q20,1)="B"),(MID(Q20,3,1)="3")),1,0)+IF(AND((LEFT(T20,1)="B"),(MID(T20,3,1)="3")),1,0)+IF(AND((LEFT(W20,1)="B"),(MID(W20,3,1)="3")),1,0)+IF(AND((LEFT(Z20,1)="B"),(MID(Z20,3,1)="3")),1,0)+IF(AND((LEFT(AC20,1)="B"),(MID(AC20,3,1)="3")),1,0)+IF(AND((LEFT(AF20,1)="B"),(MID(AF20,3,1)="3")),1,0)+IF(AND((LEFT(AI20,1)="B"),(MID(AI20,3,1)="3")),1,0)+IF(AND((LEFT(AL20,1)="B"),(MID(AL20,3,1)="3")),1,0))</f>
        <v>0</v>
      </c>
      <c r="G20" s="32">
        <f t="shared" ref="G20:G24" si="36">E20-F20</f>
        <v>0</v>
      </c>
      <c r="H20" s="32">
        <f t="shared" ref="H20:H24" si="37">SUM(MID(N20,3,1))+(MID(Q20,3,1)+(MID(T20,3,1)+(MID(W20,3,1)+(MID(Z20,3,1)+(MID(AC20,3,1)+(MID(AF20,3,1))+(MID(AI20,3,1))+(MID(AL20,3,1)))))))</f>
        <v>0</v>
      </c>
      <c r="I20" s="32">
        <f t="shared" ref="I20:I24" si="38">SUM(MID(N20,5,1))+(MID(Q20,5,1)+(MID(T20,5,1)+(MID(W20,5,1)+(MID(Z20,5,1)+(MID(AC20,5,1)+(MID(AF20,5,1))+(MID(AI20,5,1))+(MID(AL20,5,1)))))))</f>
        <v>0</v>
      </c>
      <c r="J20" s="33">
        <f t="shared" ref="J20:J24" si="39">SUM(P20,S20,V20,Y20,AB20,AE20,AH20,AK20,AN20)</f>
        <v>0</v>
      </c>
      <c r="K20" s="32"/>
      <c r="L20" s="32">
        <f t="shared" ref="L20:L24" si="40">H20+I20</f>
        <v>0</v>
      </c>
      <c r="M20" s="35">
        <f>IF(ISERROR((J20+K20)/L20),0,(J20+K20)/L20)</f>
        <v>0</v>
      </c>
      <c r="N20" s="73" t="s">
        <v>63</v>
      </c>
      <c r="O20" s="33"/>
      <c r="P20" s="35"/>
      <c r="Q20" s="73" t="s">
        <v>63</v>
      </c>
      <c r="R20" s="33"/>
      <c r="S20" s="35"/>
      <c r="T20" s="73" t="s">
        <v>63</v>
      </c>
      <c r="U20" s="33"/>
      <c r="V20" s="35"/>
      <c r="W20" s="73" t="s">
        <v>63</v>
      </c>
      <c r="X20" s="33"/>
      <c r="Y20" s="35"/>
      <c r="Z20" s="74" t="s">
        <v>63</v>
      </c>
      <c r="AA20" s="32"/>
      <c r="AB20" s="32"/>
      <c r="AC20" s="34" t="s">
        <v>63</v>
      </c>
      <c r="AD20" s="32"/>
      <c r="AE20" s="32"/>
      <c r="AF20" s="34" t="s">
        <v>63</v>
      </c>
      <c r="AG20" s="32"/>
      <c r="AH20" s="32"/>
      <c r="AI20" s="34" t="s">
        <v>63</v>
      </c>
      <c r="AJ20" s="32"/>
      <c r="AK20" s="32"/>
      <c r="AL20" s="34" t="s">
        <v>63</v>
      </c>
      <c r="AM20" s="32"/>
      <c r="AN20" s="75"/>
      <c r="AO20" s="76">
        <f t="shared" ref="AO20:AO24" si="41">IF(ISERROR(AVERAGE(O20,R20,U20,X20,AA20,AD20,AG20,AJ20,AM20)),0,(AVERAGE(O20,R20,U20,X20,AA20,AD20,AG20,AJ20,AM20)))</f>
        <v>0</v>
      </c>
      <c r="AP20" s="35">
        <f t="shared" ref="AP20:AP24" si="42">AO20+F20</f>
        <v>0</v>
      </c>
      <c r="AQ20" s="102">
        <f>BE20</f>
        <v>0</v>
      </c>
      <c r="AR20" s="103" t="str">
        <f>LEFT(BG20,5)</f>
        <v/>
      </c>
      <c r="AT20" s="89" t="str">
        <f t="shared" si="12"/>
        <v/>
      </c>
      <c r="AU20" s="89" t="str">
        <f t="shared" si="13"/>
        <v/>
      </c>
      <c r="AV20" s="89" t="str">
        <f t="shared" si="14"/>
        <v/>
      </c>
      <c r="AW20" s="89" t="str">
        <f t="shared" si="15"/>
        <v/>
      </c>
      <c r="AX20" s="89" t="str">
        <f t="shared" si="16"/>
        <v/>
      </c>
      <c r="AY20" s="89" t="str">
        <f t="shared" si="17"/>
        <v/>
      </c>
      <c r="AZ20" s="89" t="str">
        <f t="shared" si="18"/>
        <v/>
      </c>
      <c r="BA20" s="89" t="str">
        <f t="shared" si="19"/>
        <v/>
      </c>
      <c r="BB20" s="89" t="str">
        <f t="shared" si="20"/>
        <v/>
      </c>
      <c r="BH20" s="90" t="str">
        <f>CONCATENATE(BB20,BA20,AZ20,AY20,AX20)</f>
        <v/>
      </c>
    </row>
    <row r="21" spans="2:60" ht="15.75" hidden="1" thickTop="1" x14ac:dyDescent="0.25">
      <c r="B21" s="62">
        <v>17</v>
      </c>
      <c r="D21" s="40"/>
      <c r="E21" s="7">
        <f t="shared" si="34"/>
        <v>0</v>
      </c>
      <c r="F21" s="7">
        <f t="shared" si="35"/>
        <v>0</v>
      </c>
      <c r="G21" s="7">
        <f t="shared" si="36"/>
        <v>0</v>
      </c>
      <c r="H21" s="7">
        <f t="shared" si="37"/>
        <v>0</v>
      </c>
      <c r="I21" s="7">
        <f t="shared" si="38"/>
        <v>0</v>
      </c>
      <c r="J21" s="1">
        <f t="shared" si="39"/>
        <v>0</v>
      </c>
      <c r="K21" s="7"/>
      <c r="L21" s="7">
        <f t="shared" si="40"/>
        <v>0</v>
      </c>
      <c r="M21" s="2">
        <f>IF(ISERROR((J21+K21)/L21),0,(J21+K21)/L21)</f>
        <v>0</v>
      </c>
      <c r="N21" s="60" t="s">
        <v>63</v>
      </c>
      <c r="O21" s="1"/>
      <c r="P21" s="2"/>
      <c r="Q21" s="60" t="s">
        <v>63</v>
      </c>
      <c r="R21" s="1"/>
      <c r="S21" s="2"/>
      <c r="T21" s="60" t="s">
        <v>63</v>
      </c>
      <c r="U21" s="1"/>
      <c r="V21" s="2"/>
      <c r="W21" s="60" t="s">
        <v>63</v>
      </c>
      <c r="X21" s="1"/>
      <c r="Y21" s="2"/>
      <c r="Z21" s="71" t="s">
        <v>63</v>
      </c>
      <c r="AA21" s="7"/>
      <c r="AB21" s="7"/>
      <c r="AC21" s="21" t="s">
        <v>63</v>
      </c>
      <c r="AD21" s="7"/>
      <c r="AE21" s="7"/>
      <c r="AF21" s="21" t="s">
        <v>63</v>
      </c>
      <c r="AG21" s="7"/>
      <c r="AH21" s="7"/>
      <c r="AI21" s="21" t="s">
        <v>63</v>
      </c>
      <c r="AJ21" s="7"/>
      <c r="AK21" s="7"/>
      <c r="AL21" s="21" t="s">
        <v>63</v>
      </c>
      <c r="AM21" s="7"/>
      <c r="AN21" s="57"/>
      <c r="AO21" s="68">
        <f t="shared" si="41"/>
        <v>0</v>
      </c>
      <c r="AP21" s="2">
        <f t="shared" si="42"/>
        <v>0</v>
      </c>
      <c r="AQ21" s="98">
        <f>BE21</f>
        <v>0</v>
      </c>
      <c r="AR21" s="99" t="str">
        <f>LEFT(BG21,5)</f>
        <v/>
      </c>
      <c r="AT21" s="89" t="str">
        <f t="shared" si="12"/>
        <v/>
      </c>
      <c r="AU21" s="89" t="str">
        <f t="shared" si="13"/>
        <v/>
      </c>
      <c r="AV21" s="89" t="str">
        <f t="shared" si="14"/>
        <v/>
      </c>
      <c r="AW21" s="89" t="str">
        <f t="shared" si="15"/>
        <v/>
      </c>
      <c r="AX21" s="89" t="str">
        <f t="shared" si="16"/>
        <v/>
      </c>
      <c r="AY21" s="89" t="str">
        <f t="shared" si="17"/>
        <v/>
      </c>
      <c r="AZ21" s="89" t="str">
        <f t="shared" si="18"/>
        <v/>
      </c>
      <c r="BA21" s="89" t="str">
        <f t="shared" si="19"/>
        <v/>
      </c>
      <c r="BB21" s="89" t="str">
        <f t="shared" si="20"/>
        <v/>
      </c>
      <c r="BH21" s="90" t="str">
        <f>CONCATENATE(BB21,BA21,AZ21,AY21,AX21)</f>
        <v/>
      </c>
    </row>
    <row r="22" spans="2:60" ht="15.75" hidden="1" thickTop="1" x14ac:dyDescent="0.25">
      <c r="B22" s="62">
        <v>18</v>
      </c>
      <c r="D22" s="40"/>
      <c r="E22" s="7">
        <f t="shared" si="34"/>
        <v>0</v>
      </c>
      <c r="F22" s="7">
        <f t="shared" si="35"/>
        <v>0</v>
      </c>
      <c r="G22" s="7">
        <f t="shared" si="36"/>
        <v>0</v>
      </c>
      <c r="H22" s="7">
        <f t="shared" si="37"/>
        <v>0</v>
      </c>
      <c r="I22" s="7">
        <f t="shared" si="38"/>
        <v>0</v>
      </c>
      <c r="J22" s="1">
        <f t="shared" si="39"/>
        <v>0</v>
      </c>
      <c r="K22" s="7"/>
      <c r="L22" s="7">
        <f t="shared" si="40"/>
        <v>0</v>
      </c>
      <c r="M22" s="2">
        <f>IF(ISERROR((J22+K22)/L22),0,(J22+K22)/L22)</f>
        <v>0</v>
      </c>
      <c r="N22" s="61" t="s">
        <v>63</v>
      </c>
      <c r="O22" s="1"/>
      <c r="P22" s="2"/>
      <c r="Q22" s="61" t="s">
        <v>63</v>
      </c>
      <c r="R22" s="1"/>
      <c r="S22" s="2"/>
      <c r="T22" s="61" t="s">
        <v>63</v>
      </c>
      <c r="U22" s="1"/>
      <c r="V22" s="2"/>
      <c r="W22" s="61" t="s">
        <v>63</v>
      </c>
      <c r="X22" s="1"/>
      <c r="Y22" s="2"/>
      <c r="Z22" s="70" t="s">
        <v>63</v>
      </c>
      <c r="AA22" s="7"/>
      <c r="AB22" s="7"/>
      <c r="AC22" s="20" t="s">
        <v>63</v>
      </c>
      <c r="AD22" s="7"/>
      <c r="AE22" s="7"/>
      <c r="AF22" s="20" t="s">
        <v>63</v>
      </c>
      <c r="AG22" s="7"/>
      <c r="AH22" s="7"/>
      <c r="AI22" s="20" t="s">
        <v>63</v>
      </c>
      <c r="AJ22" s="7"/>
      <c r="AK22" s="7"/>
      <c r="AL22" s="20" t="s">
        <v>63</v>
      </c>
      <c r="AM22" s="7"/>
      <c r="AN22" s="57"/>
      <c r="AO22" s="68">
        <f t="shared" si="41"/>
        <v>0</v>
      </c>
      <c r="AP22" s="2">
        <f t="shared" si="42"/>
        <v>0</v>
      </c>
      <c r="AQ22" s="98">
        <f>BE22</f>
        <v>0</v>
      </c>
      <c r="AR22" s="99" t="str">
        <f>LEFT(BG22,5)</f>
        <v/>
      </c>
    </row>
    <row r="23" spans="2:60" ht="15.75" hidden="1" thickTop="1" x14ac:dyDescent="0.25">
      <c r="B23" s="62">
        <v>19</v>
      </c>
      <c r="D23" s="40"/>
      <c r="E23" s="7">
        <f t="shared" si="34"/>
        <v>0</v>
      </c>
      <c r="F23" s="7">
        <f t="shared" si="35"/>
        <v>0</v>
      </c>
      <c r="G23" s="7">
        <f t="shared" si="36"/>
        <v>0</v>
      </c>
      <c r="H23" s="7">
        <f t="shared" si="37"/>
        <v>0</v>
      </c>
      <c r="I23" s="7">
        <f t="shared" si="38"/>
        <v>0</v>
      </c>
      <c r="J23" s="1">
        <f t="shared" si="39"/>
        <v>0</v>
      </c>
      <c r="K23" s="7"/>
      <c r="L23" s="7">
        <f t="shared" si="40"/>
        <v>0</v>
      </c>
      <c r="M23" s="2">
        <f>IF(ISERROR((J23+K23)/L23),0,(J23+K23)/L23)</f>
        <v>0</v>
      </c>
      <c r="N23" s="60" t="s">
        <v>63</v>
      </c>
      <c r="O23" s="1"/>
      <c r="P23" s="2"/>
      <c r="Q23" s="60" t="s">
        <v>63</v>
      </c>
      <c r="R23" s="1"/>
      <c r="S23" s="2"/>
      <c r="T23" s="60" t="s">
        <v>63</v>
      </c>
      <c r="U23" s="1"/>
      <c r="V23" s="2"/>
      <c r="W23" s="60" t="s">
        <v>63</v>
      </c>
      <c r="X23" s="1"/>
      <c r="Y23" s="2"/>
      <c r="Z23" s="71" t="s">
        <v>63</v>
      </c>
      <c r="AA23" s="7"/>
      <c r="AB23" s="7"/>
      <c r="AC23" s="21" t="s">
        <v>63</v>
      </c>
      <c r="AD23" s="7"/>
      <c r="AE23" s="7"/>
      <c r="AF23" s="21" t="s">
        <v>63</v>
      </c>
      <c r="AG23" s="7"/>
      <c r="AH23" s="7"/>
      <c r="AI23" s="21" t="s">
        <v>63</v>
      </c>
      <c r="AJ23" s="7"/>
      <c r="AK23" s="7"/>
      <c r="AL23" s="21" t="s">
        <v>63</v>
      </c>
      <c r="AM23" s="7"/>
      <c r="AN23" s="57"/>
      <c r="AO23" s="68">
        <f t="shared" si="41"/>
        <v>0</v>
      </c>
      <c r="AP23" s="2">
        <f t="shared" si="42"/>
        <v>0</v>
      </c>
      <c r="AQ23" s="98">
        <f>BE23</f>
        <v>0</v>
      </c>
      <c r="AR23" s="99" t="str">
        <f>LEFT(BG23,5)</f>
        <v/>
      </c>
    </row>
    <row r="24" spans="2:60" ht="16.5" hidden="1" thickTop="1" thickBot="1" x14ac:dyDescent="0.3">
      <c r="B24" s="63">
        <v>20</v>
      </c>
      <c r="D24" s="41"/>
      <c r="E24" s="8">
        <f t="shared" si="34"/>
        <v>0</v>
      </c>
      <c r="F24" s="7">
        <f t="shared" si="35"/>
        <v>0</v>
      </c>
      <c r="G24" s="8">
        <f t="shared" si="36"/>
        <v>0</v>
      </c>
      <c r="H24" s="8">
        <f t="shared" si="37"/>
        <v>0</v>
      </c>
      <c r="I24" s="8">
        <f t="shared" si="38"/>
        <v>0</v>
      </c>
      <c r="J24" s="3">
        <f t="shared" si="39"/>
        <v>0</v>
      </c>
      <c r="K24" s="8"/>
      <c r="L24" s="8">
        <f t="shared" si="40"/>
        <v>0</v>
      </c>
      <c r="M24" s="4">
        <f>IF(ISERROR((J24+K24)/L24),0,(J24+K24)/L24)</f>
        <v>0</v>
      </c>
      <c r="N24" s="66" t="s">
        <v>63</v>
      </c>
      <c r="O24" s="3"/>
      <c r="P24" s="4"/>
      <c r="Q24" s="66" t="s">
        <v>63</v>
      </c>
      <c r="R24" s="3"/>
      <c r="S24" s="4"/>
      <c r="T24" s="66" t="s">
        <v>63</v>
      </c>
      <c r="U24" s="3"/>
      <c r="V24" s="4"/>
      <c r="W24" s="66" t="s">
        <v>63</v>
      </c>
      <c r="X24" s="3"/>
      <c r="Y24" s="4"/>
      <c r="Z24" s="72" t="s">
        <v>63</v>
      </c>
      <c r="AA24" s="8"/>
      <c r="AB24" s="8"/>
      <c r="AC24" s="67" t="s">
        <v>63</v>
      </c>
      <c r="AD24" s="8"/>
      <c r="AE24" s="8"/>
      <c r="AF24" s="67" t="s">
        <v>63</v>
      </c>
      <c r="AG24" s="8"/>
      <c r="AH24" s="8"/>
      <c r="AI24" s="67" t="s">
        <v>63</v>
      </c>
      <c r="AJ24" s="8"/>
      <c r="AK24" s="8"/>
      <c r="AL24" s="67" t="s">
        <v>63</v>
      </c>
      <c r="AM24" s="8"/>
      <c r="AN24" s="58"/>
      <c r="AO24" s="69">
        <f t="shared" si="41"/>
        <v>0</v>
      </c>
      <c r="AP24" s="4">
        <f t="shared" si="42"/>
        <v>0</v>
      </c>
      <c r="AQ24" s="16"/>
      <c r="AR24" s="16"/>
    </row>
    <row r="25" spans="2:60" ht="16.5" customHeight="1" thickTop="1" x14ac:dyDescent="0.25">
      <c r="D25" s="15"/>
      <c r="E25" s="15"/>
      <c r="F25" s="15"/>
      <c r="G25" s="15"/>
      <c r="H25" s="15"/>
      <c r="I25" s="15"/>
      <c r="J25" s="16"/>
      <c r="K25" s="15"/>
      <c r="L25" s="15"/>
      <c r="M25" s="16"/>
      <c r="N25" s="15"/>
      <c r="O25" s="16"/>
      <c r="P25" s="16"/>
      <c r="Q25" s="15"/>
      <c r="R25" s="16"/>
      <c r="S25" s="16"/>
      <c r="T25" s="15"/>
      <c r="U25" s="16"/>
      <c r="V25" s="16"/>
      <c r="W25" s="15"/>
      <c r="X25" s="16"/>
      <c r="Y25" s="16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6"/>
      <c r="AP25" s="16"/>
      <c r="AQ25" s="16"/>
      <c r="AR25" s="16"/>
    </row>
    <row r="26" spans="2:60" ht="16.5" customHeight="1" x14ac:dyDescent="0.25">
      <c r="M26" s="9"/>
      <c r="O26" s="9"/>
    </row>
    <row r="27" spans="2:60" ht="16.5" hidden="1" customHeight="1" thickTop="1" thickBot="1" x14ac:dyDescent="0.3">
      <c r="D27" s="42" t="s">
        <v>46</v>
      </c>
      <c r="E27" s="10">
        <f t="shared" ref="E27:M27" si="43">SUM(E4:E26)</f>
        <v>108</v>
      </c>
      <c r="F27" s="10">
        <f t="shared" si="43"/>
        <v>74</v>
      </c>
      <c r="G27" s="10">
        <f t="shared" si="43"/>
        <v>34</v>
      </c>
      <c r="H27" s="10">
        <f t="shared" si="43"/>
        <v>263</v>
      </c>
      <c r="I27" s="10">
        <f t="shared" si="43"/>
        <v>166</v>
      </c>
      <c r="J27" s="10">
        <f t="shared" si="43"/>
        <v>485.44000000000005</v>
      </c>
      <c r="K27" s="10">
        <f t="shared" si="43"/>
        <v>14</v>
      </c>
      <c r="L27" s="10">
        <f t="shared" si="43"/>
        <v>429</v>
      </c>
      <c r="M27" s="11">
        <f t="shared" si="43"/>
        <v>17.204084826318901</v>
      </c>
      <c r="N27" s="23"/>
      <c r="O27" s="11">
        <f>SUM(O4:O24)</f>
        <v>219.84000000000003</v>
      </c>
      <c r="P27" s="22"/>
      <c r="Q27" s="23"/>
      <c r="R27" s="11">
        <f>SUM(R4:R24)</f>
        <v>211.44</v>
      </c>
      <c r="S27" s="22"/>
      <c r="T27" s="23"/>
      <c r="U27" s="11">
        <f>SUM(U4:U24)</f>
        <v>221.62</v>
      </c>
      <c r="V27" s="22"/>
      <c r="W27" s="23"/>
      <c r="X27" s="11">
        <f>SUM(X4:X24)</f>
        <v>225.11</v>
      </c>
      <c r="Y27" s="22"/>
      <c r="Z27" s="23"/>
      <c r="AA27" s="11">
        <f>SUM(AA4:AA24)</f>
        <v>216.16</v>
      </c>
      <c r="AB27" s="22"/>
      <c r="AC27" s="23"/>
      <c r="AD27" s="11">
        <f>SUM(AD4:AD24)</f>
        <v>232.16</v>
      </c>
      <c r="AE27" s="22"/>
      <c r="AF27" s="23"/>
      <c r="AG27" s="11"/>
      <c r="AH27" s="22"/>
      <c r="AI27" s="23"/>
      <c r="AJ27" s="11"/>
      <c r="AK27" s="22"/>
      <c r="AL27" s="23"/>
      <c r="AM27" s="11"/>
      <c r="AN27" s="22"/>
      <c r="AO27" s="138">
        <f>AVERAGE(O27,R27,U27,X27,AA27,AD27,AG27,AJ27,AM27)</f>
        <v>221.05500000000004</v>
      </c>
      <c r="AP27" s="139"/>
      <c r="AQ27" s="22"/>
      <c r="AR27" s="79"/>
    </row>
    <row r="28" spans="2:60" ht="16.5" hidden="1" thickTop="1" thickBot="1" x14ac:dyDescent="0.3">
      <c r="M28" s="9"/>
      <c r="O28" s="9"/>
      <c r="R28" s="9"/>
      <c r="U28" s="9"/>
      <c r="X28" s="9"/>
      <c r="AO28" s="9"/>
      <c r="AP28" s="9"/>
      <c r="AQ28" s="9"/>
      <c r="AR28" s="9"/>
    </row>
    <row r="29" spans="2:60" ht="15.75" hidden="1" thickTop="1" x14ac:dyDescent="0.25">
      <c r="D29" s="17" t="s">
        <v>60</v>
      </c>
      <c r="E29" s="25"/>
      <c r="F29" s="25"/>
      <c r="G29" s="25"/>
      <c r="H29" s="25"/>
      <c r="I29" s="25"/>
      <c r="J29" s="25"/>
      <c r="K29" s="25"/>
      <c r="L29" s="25"/>
      <c r="M29" s="24"/>
      <c r="N29" s="25"/>
      <c r="O29" s="12">
        <f>O27/12</f>
        <v>18.320000000000004</v>
      </c>
      <c r="P29" s="24"/>
      <c r="Q29" s="25"/>
      <c r="R29" s="12">
        <f>R27/12</f>
        <v>17.62</v>
      </c>
      <c r="S29" s="24"/>
      <c r="T29" s="25"/>
      <c r="U29" s="12">
        <f>U27/12</f>
        <v>18.468333333333334</v>
      </c>
      <c r="V29" s="26"/>
      <c r="W29" s="25"/>
      <c r="X29" s="12">
        <f>X27/12</f>
        <v>18.759166666666669</v>
      </c>
      <c r="Y29" s="24"/>
      <c r="Z29" s="25"/>
      <c r="AA29" s="12">
        <f>AA27/12</f>
        <v>18.013333333333332</v>
      </c>
      <c r="AB29" s="25"/>
      <c r="AC29" s="25"/>
      <c r="AD29" s="12">
        <f>AD27/12</f>
        <v>19.346666666666668</v>
      </c>
      <c r="AE29" s="25"/>
      <c r="AF29" s="25"/>
      <c r="AG29" s="12"/>
      <c r="AH29" s="25"/>
      <c r="AI29" s="25"/>
      <c r="AJ29" s="12"/>
      <c r="AK29" s="25"/>
      <c r="AL29" s="25"/>
      <c r="AM29" s="12"/>
      <c r="AN29" s="25"/>
      <c r="AO29" s="132">
        <f>AVERAGE(O29,R29,U29,X29,AA29,AD29,AG29,AJ29,AM29)</f>
        <v>18.421250000000001</v>
      </c>
      <c r="AP29" s="133"/>
      <c r="AQ29" s="24"/>
      <c r="AR29" s="29"/>
    </row>
    <row r="30" spans="2:60" hidden="1" x14ac:dyDescent="0.25">
      <c r="D30" s="18" t="s">
        <v>64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>
        <f>SUM(IF((LEFT(N4,1)="A"),O4,0)+IF((LEFT(N5,1)="A"),O5,0)+IF((LEFT(N6,1)="A"),O6,0)+IF((LEFT(N7,1)="A"),O7,0)+IF((LEFT(N8,1)="A"),O8,0)+IF((LEFT(N9,1)="A"),O9,0)+IF((LEFT(N10,1)="A"),O10,0)+IF((LEFT(N11,1)="A"),O11,0)+IF((LEFT(N12,1)="A"),O12,0)+IF((LEFT(N13,1)="A"),O13,0)+IF((LEFT(N14,1)="A"),O14,0)+IF((LEFT(N15,1)="A"),O15,0)+IF((LEFT(N16,1)="A"),O16,0)+IF((LEFT(N18,1)="A"),O18,0)+IF((LEFT(N19,1)="A"),O19,0)+IF((LEFT(N20,1)="A"),O20,0)+IF((LEFT(N21,1)="A"),O21,0)+IF((LEFT(N22,1)="A"),O22,0)+IF((LEFT(N23,1)="A"),O23,0)+IF((LEFT(N24,1)="A"),O24,0))/6</f>
        <v>19.080000000000002</v>
      </c>
      <c r="P30" s="44"/>
      <c r="Q30" s="27"/>
      <c r="R30" s="1">
        <f>SUM(IF((LEFT(Q4,1)="A"),R4,0)+IF((LEFT(Q5,1)="A"),R5,0)+IF((LEFT(Q6,1)="A"),R6,0)+IF((LEFT(Q7,1)="A"),R7,0)+IF((LEFT(Q8,1)="A"),R8,0)+IF((LEFT(Q9,1)="A"),R9,0)+IF((LEFT(Q10,1)="A"),R10,0)+IF((LEFT(Q11,1)="A"),R11,0)+IF((LEFT(Q12,1)="A"),R12,0)+IF((LEFT(Q13,1)="A"),R13,0)+IF((LEFT(Q14,1)="A"),R14,0)+IF((LEFT(Q15,1)="A"),R15,0)+IF((LEFT(Q16,1)="A"),R16,0)+IF((LEFT(Q18,1)="A"),R18,0)+IF((LEFT(Q19,1)="A"),R19,0)+IF((LEFT(Q20,1)="A"),R20,0)+IF((LEFT(Q21,1)="A"),R21,0)+IF((LEFT(Q22,1)="A"),R22,0)+IF((LEFT(Q23,1)="A"),R23,0)+IF((LEFT(Q24,1)="A"),R24,0))/6</f>
        <v>18.033333333333331</v>
      </c>
      <c r="S30" s="44"/>
      <c r="T30" s="27"/>
      <c r="U30" s="1">
        <f>SUM(IF((LEFT(T4,1)="A"),U4,0)+IF((LEFT(T5,1)="A"),U5,0)+IF((LEFT(T6,1)="A"),U6,0)+IF((LEFT(T7,1)="A"),U7,0)+IF((LEFT(T8,1)="A"),U8,0)+IF((LEFT(T9,1)="A"),U9,0)+IF((LEFT(T10,1)="A"),U10,0)+IF((LEFT(T11,1)="A"),U11,0)+IF((LEFT(T12,1)="A"),U12,0)+IF((LEFT(T13,1)="A"),U13,0)+IF((LEFT(T14,1)="A"),U14,0)+IF((LEFT(T15,1)="A"),U15,0)+IF((LEFT(T16,1)="A"),U16,0)+IF((LEFT(T18,1)="A"),U18,0)+IF((LEFT(T19,1)="A"),U19,0)+IF((LEFT(T20,1)="A"),U20,0)+IF((LEFT(T21,1)="A"),U21,0)+IF((LEFT(T22,1)="A"),U22,0)+IF((LEFT(T23,1)="A"),U23,0)+IF((LEFT(T24,1)="A"),U24,0))/6</f>
        <v>19.264999999999997</v>
      </c>
      <c r="V30" s="44"/>
      <c r="W30" s="27"/>
      <c r="X30" s="1">
        <f>SUM(IF((LEFT(W4,1)="A"),X4,0)+IF((LEFT(W5,1)="A"),X5,0)+IF((LEFT(W6,1)="A"),X6,0)+IF((LEFT(W7,1)="A"),X7,0)+IF((LEFT(W8,1)="A"),X8,0)+IF((LEFT(W9,1)="A"),X9,0)+IF((LEFT(W10,1)="A"),X10,0)+IF((LEFT(W11,1)="A"),X11,0)+IF((LEFT(W12,1)="A"),X12,0)+IF((LEFT(W13,1)="A"),X13,0)+IF((LEFT(W14,1)="A"),X14,0)+IF((LEFT(W15,1)="A"),X15,0)+IF((LEFT(W16,1)="A"),X16,0)+IF((LEFT(W18,1)="A"),X18,0)+IF((LEFT(W19,1)="A"),X19,0)+IF((LEFT(W20,1)="A"),X20,0)+IF((LEFT(W21,1)="A"),X21,0)+IF((LEFT(W22,1)="A"),X22,0)+IF((LEFT(W23,1)="A"),X23,0)+IF((LEFT(W24,1)="A"),X24,0))/6</f>
        <v>19.746666666666666</v>
      </c>
      <c r="Y30" s="44"/>
      <c r="Z30" s="27"/>
      <c r="AA30" s="1">
        <f>SUM(IF((LEFT(Z4,1)="A"),AA4,0)+IF((LEFT(Z5,1)="A"),AA5,0)+IF((LEFT(Z6,1)="A"),AA6,0)+IF((LEFT(Z7,1)="A"),AA7,0)+IF((LEFT(Z8,1)="A"),AA8,0)+IF((LEFT(Z9,1)="A"),AA9,0)+IF((LEFT(Z10,1)="A"),AA10,0)+IF((LEFT(Z11,1)="A"),AA11,0)+IF((LEFT(Z12,1)="A"),AA12,0)+IF((LEFT(Z13,1)="A"),AA13,0)+IF((LEFT(Z14,1)="A"),AA14,0)+IF((LEFT(Z15,1)="A"),AA15,0)+IF((LEFT(Z16,1)="A"),AA16,0)+IF((LEFT(Z18,1)="A"),AA18,0)+IF((LEFT(Z19,1)="A"),AA19,0)+IF((LEFT(Z20,1)="A"),AA20,0)+IF((LEFT(Z21,1)="A"),AA21,0)+IF((LEFT(Z22,1)="A"),AA22,0)+IF((LEFT(Z23,1)="A"),AA23,0)+IF((LEFT(Z24,1)="A"),AA24,0))/6</f>
        <v>19.476666666666667</v>
      </c>
      <c r="AB30" s="27"/>
      <c r="AC30" s="27"/>
      <c r="AD30" s="1">
        <f>SUM(IF((LEFT(AC4,1)="A"),AD4,0)+IF((LEFT(AC5,1)="A"),AD5,0)+IF((LEFT(AC6,1)="A"),AD6,0)+IF((LEFT(AC7,1)="A"),AD7,0)+IF((LEFT(AC8,1)="A"),AD8,0)+IF((LEFT(AC9,1)="A"),AD9,0)+IF((LEFT(AC10,1)="A"),AD10,0)+IF((LEFT(AC11,1)="A"),AD11,0)+IF((LEFT(AC12,1)="A"),AD12,0)+IF((LEFT(AC13,1)="A"),AD13,0)+IF((LEFT(AC14,1)="A"),AD14,0)+IF((LEFT(AC15,1)="A"),AD15,0)+IF((LEFT(AC16,1)="A"),AD16,0)+IF((LEFT(AC18,1)="A"),AD18,0)+IF((LEFT(AC19,1)="A"),AD19,0)+IF((LEFT(AC20,1)="A"),AD20,0)+IF((LEFT(AC21,1)="A"),AD21,0)+IF((LEFT(AC22,1)="A"),AD22,0)+IF((LEFT(AC23,1)="A"),AD23,0)+IF((LEFT(AC24,1)="A"),AD24,0))/6</f>
        <v>19.290000000000003</v>
      </c>
      <c r="AE30" s="27"/>
      <c r="AF30" s="27"/>
      <c r="AG30" s="1"/>
      <c r="AH30" s="27"/>
      <c r="AI30" s="27"/>
      <c r="AJ30" s="1"/>
      <c r="AK30" s="27"/>
      <c r="AL30" s="27"/>
      <c r="AM30" s="1"/>
      <c r="AN30" s="27"/>
      <c r="AO30" s="134">
        <f>AVERAGE(O30,R30,U30,X30,AA30,AD30,AG30,AJ30,AM30)</f>
        <v>19.148611111111112</v>
      </c>
      <c r="AP30" s="135"/>
      <c r="AQ30" s="44"/>
      <c r="AR30" s="30"/>
    </row>
    <row r="31" spans="2:60" ht="15.75" hidden="1" thickBot="1" x14ac:dyDescent="0.3">
      <c r="D31" s="19" t="s">
        <v>65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3">
        <f>SUM(IF((LEFT(N5,1)="B"),O5,0)+IF((LEFT(N6,1)="B"),O6,0)+IF((LEFT(N7,1)="B"),O7,0)+IF((LEFT(N8,1)="B"),O8,0)+IF((LEFT(N9,1)="B"),O9,0)+IF((LEFT(N10,1)="B"),O10,0)+IF((LEFT(N11,1)="B"),O11,0)+IF((LEFT(N12,1)="B"),O12,0)+IF((LEFT(N13,1)="B"),O13,0)+IF((LEFT(N14,1)="B"),O14,0)+IF((LEFT(N15,1)="B"),O15,0)+IF((LEFT(N16,1)="B"),O16,0)+IF((LEFT(N18,1)="B"),O18,0)+IF((LEFT(N19,1)="B"),O19,0)+IF((LEFT(N20,1)="B"),O20,0)+IF((LEFT(N21,1)="B"),O21,0)+IF((LEFT(N22,1)="B"),O22,0)+IF((LEFT(N23,1)="B"),O23,0)+IF((LEFT(N24,1)="B"),O24,0))/6</f>
        <v>14.666666666666666</v>
      </c>
      <c r="P31" s="45"/>
      <c r="Q31" s="28"/>
      <c r="R31" s="3">
        <f>SUM(IF((LEFT(Q5,1)="B"),R5,0)+IF((LEFT(Q6,1)="B"),R6,0)+IF((LEFT(Q7,1)="B"),R7,0)+IF((LEFT(Q8,1)="B"),R8,0)+IF((LEFT(Q9,1)="B"),R9,0)+IF((LEFT(Q10,1)="B"),R10,0)+IF((LEFT(Q11,1)="B"),R11,0)+IF((LEFT(Q12,1)="B"),R12,0)+IF((LEFT(Q13,1)="B"),R13,0)+IF((LEFT(Q14,1)="B"),R14,0)+IF((LEFT(Q15,1)="B"),R15,0)+IF((LEFT(Q16,1)="B"),R16,0)+IF((LEFT(Q18,1)="B"),R18,0)+IF((LEFT(Q19,1)="B"),R19,0)+IF((LEFT(Q20,1)="B"),R20,0)+IF((LEFT(Q21,1)="B"),R21,0)+IF((LEFT(Q22,1)="B"),R22,0)+IF((LEFT(Q23,1)="B"),R23,0)+IF((LEFT(Q24,1)="B"),R24,0))/6</f>
        <v>14.223333333333334</v>
      </c>
      <c r="S31" s="45"/>
      <c r="T31" s="28"/>
      <c r="U31" s="3">
        <f>SUM(IF((LEFT(T5,1)="B"),U5,0)+IF((LEFT(T6,1)="B"),U6,0)+IF((LEFT(T7,1)="B"),U7,0)+IF((LEFT(T8,1)="B"),U8,0)+IF((LEFT(T9,1)="B"),U9,0)+IF((LEFT(T10,1)="B"),U10,0)+IF((LEFT(T11,1)="B"),U11,0)+IF((LEFT(T12,1)="B"),U12,0)+IF((LEFT(T13,1)="B"),U13,0)+IF((LEFT(T14,1)="B"),U14,0)+IF((LEFT(T15,1)="B"),U15,0)+IF((LEFT(T16,1)="B"),U16,0)+IF((LEFT(T18,1)="B"),U18,0)+IF((LEFT(T19,1)="B"),U19,0)+IF((LEFT(T20,1)="B"),U20,0)+IF((LEFT(T21,1)="B"),U21,0)+IF((LEFT(T22,1)="B"),U22,0)+IF((LEFT(T23,1)="B"),U23,0)+IF((LEFT(T24,1)="B"),U24,0))/6</f>
        <v>14.733333333333334</v>
      </c>
      <c r="V31" s="45"/>
      <c r="W31" s="28"/>
      <c r="X31" s="3">
        <f>SUM(IF((LEFT(W5,1)="B"),X5,0)+IF((LEFT(W6,1)="B"),X6,0)+IF((LEFT(W7,1)="B"),X7,0)+IF((LEFT(W8,1)="B"),X8,0)+IF((LEFT(W9,1)="B"),X9,0)+IF((LEFT(W10,1)="B"),X10,0)+IF((LEFT(W11,1)="B"),X11,0)+IF((LEFT(W12,1)="B"),X12,0)+IF((LEFT(W13,1)="B"),X13,0)+IF((LEFT(W14,1)="B"),X14,0)+IF((LEFT(W15,1)="B"),X15,0)+IF((LEFT(W16,1)="B"),X16,0)+IF((LEFT(W18,1)="B"),X18,0)+IF((LEFT(W19,1)="B"),X19,0)+IF((LEFT(W20,1)="B"),X20,0)+IF((LEFT(W21,1)="B"),X21,0)+IF((LEFT(W22,1)="B"),X22,0)+IF((LEFT(W23,1)="B"),X23,0)+IF((LEFT(W24,1)="B"),X24,0))/6</f>
        <v>17.771666666666672</v>
      </c>
      <c r="Y31" s="45"/>
      <c r="Z31" s="28"/>
      <c r="AA31" s="3">
        <f>SUM(IF((LEFT(Z5,1)="B"),AA5,0)+IF((LEFT(Z6,1)="B"),AA6,0)+IF((LEFT(Z7,1)="B"),AA7,0)+IF((LEFT(Z8,1)="B"),AA8,0)+IF((LEFT(Z9,1)="B"),AA9,0)+IF((LEFT(Z10,1)="B"),AA10,0)+IF((LEFT(Z11,1)="B"),AA11,0)+IF((LEFT(Z12,1)="B"),AA12,0)+IF((LEFT(Z13,1)="B"),AA13,0)+IF((LEFT(Z14,1)="B"),AA14,0)+IF((LEFT(Z15,1)="B"),AA15,0)+IF((LEFT(Z16,1)="B"),AA16,0)+IF((LEFT(Z18,1)="B"),AA18,0)+IF((LEFT(Z19,1)="B"),AA19,0)+IF((LEFT(Z20,1)="B"),AA20,0)+IF((LEFT(Z21,1)="B"),AA21,0)+IF((LEFT(Z22,1)="B"),AA22,0)+IF((LEFT(Z23,1)="B"),AA23,0)+IF((LEFT(Z24,1)="B"),AA24,0))/6</f>
        <v>16.55</v>
      </c>
      <c r="AB31" s="28"/>
      <c r="AC31" s="28"/>
      <c r="AD31" s="3">
        <f>SUM(IF((LEFT(AC5,1)="B"),AD5,0)+IF((LEFT(AC6,1)="B"),AD6,0)+IF((LEFT(AC7,1)="B"),AD7,0)+IF((LEFT(AC8,1)="B"),AD8,0)+IF((LEFT(AC9,1)="B"),AD9,0)+IF((LEFT(AC10,1)="B"),AD10,0)+IF((LEFT(AC11,1)="B"),AD11,0)+IF((LEFT(AC12,1)="B"),AD12,0)+IF((LEFT(AC13,1)="B"),AD13,0)+IF((LEFT(AC14,1)="B"),AD14,0)+IF((LEFT(AC15,1)="B"),AD15,0)+IF((LEFT(AC16,1)="B"),AD16,0)+IF((LEFT(AC18,1)="B"),AD18,0)+IF((LEFT(AC19,1)="B"),AD19,0)+IF((LEFT(AC20,1)="B"),AD20,0)+IF((LEFT(AC21,1)="B"),AD21,0)+IF((LEFT(AC22,1)="B"),AD22,0)+IF((LEFT(AC23,1)="B"),AD23,0)+IF((LEFT(AC24,1)="B"),AD24,0))/6</f>
        <v>19.403333333333332</v>
      </c>
      <c r="AE31" s="28"/>
      <c r="AF31" s="28"/>
      <c r="AG31" s="3"/>
      <c r="AH31" s="28"/>
      <c r="AI31" s="28"/>
      <c r="AJ31" s="3"/>
      <c r="AK31" s="28"/>
      <c r="AL31" s="28"/>
      <c r="AM31" s="3"/>
      <c r="AN31" s="28"/>
      <c r="AO31" s="136">
        <f>AVERAGE(O31,R31,U31,X31,AA31,AD31,AG31,AJ31,AM31)</f>
        <v>16.224722222222223</v>
      </c>
      <c r="AP31" s="137"/>
      <c r="AQ31" s="45"/>
      <c r="AR31" s="31"/>
    </row>
  </sheetData>
  <sortState ref="D4:AR19">
    <sortCondition descending="1" ref="AP4:AP24"/>
  </sortState>
  <mergeCells count="15">
    <mergeCell ref="AQ2:AR2"/>
    <mergeCell ref="AO27:AP27"/>
    <mergeCell ref="N2:P2"/>
    <mergeCell ref="Q2:S2"/>
    <mergeCell ref="T2:V2"/>
    <mergeCell ref="W2:Y2"/>
    <mergeCell ref="Z2:AB2"/>
    <mergeCell ref="AC2:AE2"/>
    <mergeCell ref="AO29:AP29"/>
    <mergeCell ref="AO30:AP30"/>
    <mergeCell ref="AO31:AP31"/>
    <mergeCell ref="AF2:AH2"/>
    <mergeCell ref="AI2:AK2"/>
    <mergeCell ref="AL2:AN2"/>
    <mergeCell ref="AO2:AP2"/>
  </mergeCells>
  <conditionalFormatting sqref="N4:AN16 N18:AN25">
    <cfRule type="cellIs" dxfId="3" priority="5" operator="equal">
      <formula>0</formula>
    </cfRule>
    <cfRule type="cellIs" dxfId="2" priority="6" operator="equal">
      <formula>"A 0-0"</formula>
    </cfRule>
  </conditionalFormatting>
  <conditionalFormatting sqref="N17:AN17">
    <cfRule type="cellIs" dxfId="1" priority="1" operator="equal">
      <formula>0</formula>
    </cfRule>
    <cfRule type="cellIs" dxfId="0" priority="2" operator="equal">
      <formula>"A 0-0"</formula>
    </cfRule>
  </conditionalFormatting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Mens 2016-17 Merit Table</vt:lpstr>
      <vt:lpstr>Ladies 2016-17 Merit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Matthew Yarrow</cp:lastModifiedBy>
  <cp:lastPrinted>2013-09-11T14:37:40Z</cp:lastPrinted>
  <dcterms:created xsi:type="dcterms:W3CDTF">2013-09-11T09:33:50Z</dcterms:created>
  <dcterms:modified xsi:type="dcterms:W3CDTF">2017-04-24T15:21:35Z</dcterms:modified>
</cp:coreProperties>
</file>