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250"/>
  </bookViews>
  <sheets>
    <sheet name="Ladies 201516" sheetId="6" r:id="rId1"/>
    <sheet name="Men 201516" sheetId="5" r:id="rId2"/>
  </sheets>
  <calcPr calcId="145621"/>
</workbook>
</file>

<file path=xl/calcChain.xml><?xml version="1.0" encoding="utf-8"?>
<calcChain xmlns="http://schemas.openxmlformats.org/spreadsheetml/2006/main">
  <c r="AM30" i="6" l="1"/>
  <c r="AM29" i="6"/>
  <c r="AM26" i="6"/>
  <c r="AM28" i="6" s="1"/>
  <c r="AM36" i="5"/>
  <c r="AM38" i="5" s="1"/>
  <c r="AM40" i="5"/>
  <c r="AM39" i="5"/>
  <c r="AR21" i="5"/>
  <c r="AR22" i="5"/>
  <c r="AR23" i="5"/>
  <c r="AR24" i="5"/>
  <c r="AR25" i="5"/>
  <c r="AR26" i="5"/>
  <c r="AR27" i="5"/>
  <c r="AR28" i="5"/>
  <c r="AR29" i="5"/>
  <c r="AR30" i="5"/>
  <c r="AR31" i="5"/>
  <c r="AR32" i="5"/>
  <c r="AR33" i="5"/>
  <c r="AR4" i="5"/>
  <c r="AR5" i="5"/>
  <c r="AR6" i="5"/>
  <c r="AR7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E21" i="5"/>
  <c r="G21" i="5" s="1"/>
  <c r="F21" i="5"/>
  <c r="H21" i="5"/>
  <c r="I21" i="5"/>
  <c r="J21" i="5"/>
  <c r="E22" i="5"/>
  <c r="F22" i="5"/>
  <c r="G22" i="5" s="1"/>
  <c r="H22" i="5"/>
  <c r="I22" i="5"/>
  <c r="J22" i="5"/>
  <c r="E23" i="5"/>
  <c r="G23" i="5" s="1"/>
  <c r="F23" i="5"/>
  <c r="H23" i="5"/>
  <c r="I23" i="5"/>
  <c r="J23" i="5"/>
  <c r="E24" i="5"/>
  <c r="F24" i="5"/>
  <c r="G24" i="5" s="1"/>
  <c r="H24" i="5"/>
  <c r="I24" i="5"/>
  <c r="J24" i="5"/>
  <c r="E25" i="5"/>
  <c r="G25" i="5" s="1"/>
  <c r="F25" i="5"/>
  <c r="H25" i="5"/>
  <c r="I25" i="5"/>
  <c r="J25" i="5"/>
  <c r="E26" i="5"/>
  <c r="F26" i="5"/>
  <c r="G26" i="5" s="1"/>
  <c r="H26" i="5"/>
  <c r="I26" i="5"/>
  <c r="J26" i="5"/>
  <c r="E27" i="5"/>
  <c r="G27" i="5" s="1"/>
  <c r="F27" i="5"/>
  <c r="H27" i="5"/>
  <c r="I27" i="5"/>
  <c r="J27" i="5"/>
  <c r="E28" i="5"/>
  <c r="F28" i="5"/>
  <c r="G28" i="5" s="1"/>
  <c r="H28" i="5"/>
  <c r="I28" i="5"/>
  <c r="J28" i="5"/>
  <c r="E29" i="5"/>
  <c r="G29" i="5" s="1"/>
  <c r="F29" i="5"/>
  <c r="H29" i="5"/>
  <c r="I29" i="5"/>
  <c r="J29" i="5"/>
  <c r="E30" i="5"/>
  <c r="F30" i="5"/>
  <c r="G30" i="5" s="1"/>
  <c r="H30" i="5"/>
  <c r="L30" i="5" s="1"/>
  <c r="I30" i="5"/>
  <c r="J30" i="5"/>
  <c r="E31" i="5"/>
  <c r="G31" i="5" s="1"/>
  <c r="F31" i="5"/>
  <c r="H31" i="5"/>
  <c r="I31" i="5"/>
  <c r="J31" i="5"/>
  <c r="E32" i="5"/>
  <c r="F32" i="5"/>
  <c r="G32" i="5" s="1"/>
  <c r="H32" i="5"/>
  <c r="I32" i="5"/>
  <c r="J32" i="5"/>
  <c r="E33" i="5"/>
  <c r="G33" i="5" s="1"/>
  <c r="F33" i="5"/>
  <c r="H33" i="5"/>
  <c r="I33" i="5"/>
  <c r="J33" i="5"/>
  <c r="E4" i="5"/>
  <c r="G4" i="5" s="1"/>
  <c r="F4" i="5"/>
  <c r="H4" i="5"/>
  <c r="I4" i="5"/>
  <c r="J4" i="5"/>
  <c r="E5" i="5"/>
  <c r="F5" i="5"/>
  <c r="G5" i="5" s="1"/>
  <c r="H5" i="5"/>
  <c r="I5" i="5"/>
  <c r="J5" i="5"/>
  <c r="E6" i="5"/>
  <c r="G6" i="5" s="1"/>
  <c r="F6" i="5"/>
  <c r="H6" i="5"/>
  <c r="I6" i="5"/>
  <c r="J6" i="5"/>
  <c r="E7" i="5"/>
  <c r="F7" i="5"/>
  <c r="G7" i="5" s="1"/>
  <c r="H7" i="5"/>
  <c r="I7" i="5"/>
  <c r="J7" i="5"/>
  <c r="E8" i="5"/>
  <c r="G8" i="5" s="1"/>
  <c r="F8" i="5"/>
  <c r="H8" i="5"/>
  <c r="I8" i="5"/>
  <c r="J8" i="5"/>
  <c r="E9" i="5"/>
  <c r="F9" i="5"/>
  <c r="G9" i="5" s="1"/>
  <c r="H9" i="5"/>
  <c r="I9" i="5"/>
  <c r="J9" i="5"/>
  <c r="E10" i="5"/>
  <c r="G10" i="5" s="1"/>
  <c r="F10" i="5"/>
  <c r="H10" i="5"/>
  <c r="I10" i="5"/>
  <c r="J10" i="5"/>
  <c r="E11" i="5"/>
  <c r="F11" i="5"/>
  <c r="G11" i="5" s="1"/>
  <c r="H11" i="5"/>
  <c r="I11" i="5"/>
  <c r="J11" i="5"/>
  <c r="E12" i="5"/>
  <c r="G12" i="5" s="1"/>
  <c r="F12" i="5"/>
  <c r="H12" i="5"/>
  <c r="I12" i="5"/>
  <c r="J12" i="5"/>
  <c r="E13" i="5"/>
  <c r="F13" i="5"/>
  <c r="G13" i="5" s="1"/>
  <c r="H13" i="5"/>
  <c r="I13" i="5"/>
  <c r="J13" i="5"/>
  <c r="E14" i="5"/>
  <c r="G14" i="5" s="1"/>
  <c r="F14" i="5"/>
  <c r="H14" i="5"/>
  <c r="I14" i="5"/>
  <c r="J14" i="5"/>
  <c r="E15" i="5"/>
  <c r="F15" i="5"/>
  <c r="G15" i="5" s="1"/>
  <c r="H15" i="5"/>
  <c r="I15" i="5"/>
  <c r="J15" i="5"/>
  <c r="E16" i="5"/>
  <c r="G16" i="5" s="1"/>
  <c r="F16" i="5"/>
  <c r="H16" i="5"/>
  <c r="I16" i="5"/>
  <c r="J16" i="5"/>
  <c r="E17" i="5"/>
  <c r="F17" i="5"/>
  <c r="G17" i="5" s="1"/>
  <c r="H17" i="5"/>
  <c r="I17" i="5"/>
  <c r="J17" i="5"/>
  <c r="E18" i="5"/>
  <c r="G18" i="5" s="1"/>
  <c r="F18" i="5"/>
  <c r="H18" i="5"/>
  <c r="I18" i="5"/>
  <c r="J18" i="5"/>
  <c r="E19" i="5"/>
  <c r="F19" i="5"/>
  <c r="G19" i="5" s="1"/>
  <c r="H19" i="5"/>
  <c r="I19" i="5"/>
  <c r="J19" i="5"/>
  <c r="J20" i="5"/>
  <c r="F20" i="5"/>
  <c r="I20" i="5"/>
  <c r="H20" i="5"/>
  <c r="E20" i="5"/>
  <c r="AS30" i="5" l="1"/>
  <c r="M30" i="5"/>
  <c r="AS33" i="5"/>
  <c r="L33" i="5"/>
  <c r="M33" i="5" s="1"/>
  <c r="AJ30" i="6"/>
  <c r="AJ29" i="6"/>
  <c r="AJ26" i="6"/>
  <c r="AJ28" i="6" s="1"/>
  <c r="AJ40" i="5"/>
  <c r="AJ39" i="5"/>
  <c r="AJ36" i="5"/>
  <c r="AJ38" i="5" s="1"/>
  <c r="AG30" i="6" l="1"/>
  <c r="AG29" i="6"/>
  <c r="AG26" i="6"/>
  <c r="AG28" i="6" s="1"/>
  <c r="AG40" i="5"/>
  <c r="AG39" i="5"/>
  <c r="AG36" i="5"/>
  <c r="AG38" i="5" s="1"/>
  <c r="AD40" i="5" l="1"/>
  <c r="AD39" i="5"/>
  <c r="AD36" i="5"/>
  <c r="AD38" i="5" s="1"/>
  <c r="AD30" i="6"/>
  <c r="AD29" i="6"/>
  <c r="AD26" i="6"/>
  <c r="AD28" i="6" s="1"/>
  <c r="AA40" i="5" l="1"/>
  <c r="AA39" i="5"/>
  <c r="AA36" i="5"/>
  <c r="AA38" i="5" s="1"/>
  <c r="AA30" i="6"/>
  <c r="AA29" i="6"/>
  <c r="AA26" i="6"/>
  <c r="AA28" i="6" s="1"/>
  <c r="X30" i="6" l="1"/>
  <c r="X29" i="6"/>
  <c r="U29" i="6"/>
  <c r="U30" i="6"/>
  <c r="X26" i="6"/>
  <c r="X28" i="6" s="1"/>
  <c r="O40" i="5"/>
  <c r="R40" i="5"/>
  <c r="U40" i="5"/>
  <c r="X40" i="5"/>
  <c r="AR40" i="5" l="1"/>
  <c r="X39" i="5"/>
  <c r="U39" i="5"/>
  <c r="R39" i="5"/>
  <c r="O39" i="5"/>
  <c r="X36" i="5"/>
  <c r="X38" i="5" s="1"/>
  <c r="U36" i="5" l="1"/>
  <c r="U38" i="5" s="1"/>
  <c r="U26" i="6"/>
  <c r="U28" i="6" s="1"/>
  <c r="L25" i="5" l="1"/>
  <c r="M25" i="5" s="1"/>
  <c r="AS25" i="5"/>
  <c r="R36" i="5"/>
  <c r="R38" i="5" s="1"/>
  <c r="R30" i="6"/>
  <c r="R29" i="6"/>
  <c r="R26" i="6"/>
  <c r="R28" i="6" s="1"/>
  <c r="O30" i="6" l="1"/>
  <c r="O29" i="6"/>
  <c r="AO29" i="6" s="1"/>
  <c r="AO11" i="6" l="1"/>
  <c r="F7" i="6" l="1"/>
  <c r="F11" i="6"/>
  <c r="F8" i="6"/>
  <c r="F13" i="6"/>
  <c r="F5" i="6"/>
  <c r="F4" i="6"/>
  <c r="F14" i="6"/>
  <c r="F15" i="6"/>
  <c r="F17" i="6"/>
  <c r="F12" i="6"/>
  <c r="F10" i="6"/>
  <c r="F9" i="6"/>
  <c r="F18" i="6"/>
  <c r="F19" i="6"/>
  <c r="F20" i="6"/>
  <c r="F21" i="6"/>
  <c r="F22" i="6"/>
  <c r="F23" i="6"/>
  <c r="F16" i="6"/>
  <c r="F6" i="6"/>
  <c r="AO9" i="6"/>
  <c r="E9" i="6"/>
  <c r="H9" i="6"/>
  <c r="I9" i="6"/>
  <c r="J9" i="6"/>
  <c r="L9" i="6" l="1"/>
  <c r="M9" i="6" s="1"/>
  <c r="AP9" i="6"/>
  <c r="G9" i="6" l="1"/>
  <c r="AO19" i="6" l="1"/>
  <c r="AO20" i="6"/>
  <c r="AO21" i="6"/>
  <c r="AP21" i="6" s="1"/>
  <c r="AO22" i="6"/>
  <c r="AO23" i="6"/>
  <c r="O26" i="6"/>
  <c r="O28" i="6" s="1"/>
  <c r="K26" i="6"/>
  <c r="J23" i="6"/>
  <c r="I23" i="6"/>
  <c r="H23" i="6"/>
  <c r="E23" i="6"/>
  <c r="J22" i="6"/>
  <c r="I22" i="6"/>
  <c r="H22" i="6"/>
  <c r="E22" i="6"/>
  <c r="J21" i="6"/>
  <c r="I21" i="6"/>
  <c r="H21" i="6"/>
  <c r="E21" i="6"/>
  <c r="J20" i="6"/>
  <c r="I20" i="6"/>
  <c r="H20" i="6"/>
  <c r="E20" i="6"/>
  <c r="J19" i="6"/>
  <c r="I19" i="6"/>
  <c r="H19" i="6"/>
  <c r="E19" i="6"/>
  <c r="AO17" i="6"/>
  <c r="J17" i="6"/>
  <c r="I17" i="6"/>
  <c r="H17" i="6"/>
  <c r="E17" i="6"/>
  <c r="AO18" i="6"/>
  <c r="AP18" i="6" s="1"/>
  <c r="J18" i="6"/>
  <c r="I18" i="6"/>
  <c r="H18" i="6"/>
  <c r="E18" i="6"/>
  <c r="AO10" i="6"/>
  <c r="J10" i="6"/>
  <c r="I10" i="6"/>
  <c r="H10" i="6"/>
  <c r="E10" i="6"/>
  <c r="AO12" i="6"/>
  <c r="J12" i="6"/>
  <c r="I12" i="6"/>
  <c r="H12" i="6"/>
  <c r="E12" i="6"/>
  <c r="AO14" i="6"/>
  <c r="AP14" i="6" s="1"/>
  <c r="J14" i="6"/>
  <c r="I14" i="6"/>
  <c r="H14" i="6"/>
  <c r="E14" i="6"/>
  <c r="AO15" i="6"/>
  <c r="J15" i="6"/>
  <c r="I15" i="6"/>
  <c r="H15" i="6"/>
  <c r="E15" i="6"/>
  <c r="AO5" i="6"/>
  <c r="AP5" i="6" s="1"/>
  <c r="J5" i="6"/>
  <c r="I5" i="6"/>
  <c r="H5" i="6"/>
  <c r="E5" i="6"/>
  <c r="AO4" i="6"/>
  <c r="J4" i="6"/>
  <c r="I4" i="6"/>
  <c r="H4" i="6"/>
  <c r="E4" i="6"/>
  <c r="AO8" i="6"/>
  <c r="AP8" i="6" s="1"/>
  <c r="J8" i="6"/>
  <c r="I8" i="6"/>
  <c r="H8" i="6"/>
  <c r="E8" i="6"/>
  <c r="AO7" i="6"/>
  <c r="J7" i="6"/>
  <c r="I7" i="6"/>
  <c r="H7" i="6"/>
  <c r="E7" i="6"/>
  <c r="AO13" i="6"/>
  <c r="J13" i="6"/>
  <c r="I13" i="6"/>
  <c r="H13" i="6"/>
  <c r="E13" i="6"/>
  <c r="J11" i="6"/>
  <c r="I11" i="6"/>
  <c r="H11" i="6"/>
  <c r="E11" i="6"/>
  <c r="AO6" i="6"/>
  <c r="J6" i="6"/>
  <c r="I6" i="6"/>
  <c r="H6" i="6"/>
  <c r="E6" i="6"/>
  <c r="AO16" i="6"/>
  <c r="J16" i="6"/>
  <c r="I16" i="6"/>
  <c r="H16" i="6"/>
  <c r="E16" i="6"/>
  <c r="AP6" i="6" l="1"/>
  <c r="AP10" i="6"/>
  <c r="L13" i="6"/>
  <c r="M13" i="6" s="1"/>
  <c r="L7" i="6"/>
  <c r="M7" i="6" s="1"/>
  <c r="L10" i="6"/>
  <c r="M10" i="6" s="1"/>
  <c r="AP19" i="6"/>
  <c r="AP23" i="6"/>
  <c r="AP13" i="6"/>
  <c r="G18" i="6"/>
  <c r="L5" i="6"/>
  <c r="M5" i="6" s="1"/>
  <c r="G8" i="6"/>
  <c r="L16" i="6"/>
  <c r="M16" i="6" s="1"/>
  <c r="G6" i="6"/>
  <c r="L15" i="6"/>
  <c r="M15" i="6" s="1"/>
  <c r="G14" i="6"/>
  <c r="L6" i="6"/>
  <c r="M6" i="6" s="1"/>
  <c r="L11" i="6"/>
  <c r="M11" i="6" s="1"/>
  <c r="L14" i="6"/>
  <c r="M14" i="6" s="1"/>
  <c r="L12" i="6"/>
  <c r="M12" i="6" s="1"/>
  <c r="G10" i="6"/>
  <c r="L8" i="6"/>
  <c r="M8" i="6" s="1"/>
  <c r="L4" i="6"/>
  <c r="M4" i="6" s="1"/>
  <c r="G5" i="6"/>
  <c r="L18" i="6"/>
  <c r="M18" i="6" s="1"/>
  <c r="L17" i="6"/>
  <c r="M17" i="6" s="1"/>
  <c r="L22" i="6"/>
  <c r="L23" i="6"/>
  <c r="M23" i="6" s="1"/>
  <c r="AO30" i="6"/>
  <c r="I26" i="6"/>
  <c r="J26" i="6"/>
  <c r="L21" i="6"/>
  <c r="M21" i="6" s="1"/>
  <c r="M22" i="6"/>
  <c r="E26" i="6"/>
  <c r="L19" i="6"/>
  <c r="M19" i="6" s="1"/>
  <c r="L20" i="6"/>
  <c r="M20" i="6" s="1"/>
  <c r="G21" i="6"/>
  <c r="AO26" i="6"/>
  <c r="G19" i="6"/>
  <c r="AP16" i="6"/>
  <c r="G11" i="6"/>
  <c r="G7" i="6"/>
  <c r="G4" i="6"/>
  <c r="G15" i="6"/>
  <c r="G12" i="6"/>
  <c r="G17" i="6"/>
  <c r="G20" i="6"/>
  <c r="G22" i="6"/>
  <c r="H26" i="6"/>
  <c r="AO28" i="6"/>
  <c r="L16" i="5" l="1"/>
  <c r="M16" i="5" s="1"/>
  <c r="G13" i="6"/>
  <c r="G23" i="6"/>
  <c r="L26" i="6"/>
  <c r="AP12" i="6"/>
  <c r="AP20" i="6"/>
  <c r="F26" i="6"/>
  <c r="G16" i="6"/>
  <c r="AP17" i="6"/>
  <c r="M26" i="6"/>
  <c r="AP15" i="6"/>
  <c r="AP22" i="6"/>
  <c r="AP7" i="6"/>
  <c r="AP4" i="6"/>
  <c r="AP11" i="6"/>
  <c r="AS16" i="5"/>
  <c r="O36" i="5"/>
  <c r="O38" i="5" s="1"/>
  <c r="K36" i="5"/>
  <c r="G26" i="6" l="1"/>
  <c r="AS19" i="5"/>
  <c r="AS12" i="5"/>
  <c r="AS26" i="5"/>
  <c r="AS8" i="5"/>
  <c r="AS4" i="5"/>
  <c r="AS32" i="5"/>
  <c r="AS24" i="5"/>
  <c r="AS31" i="5"/>
  <c r="AS10" i="5"/>
  <c r="AS29" i="5"/>
  <c r="AS13" i="5"/>
  <c r="AS21" i="5"/>
  <c r="AS15" i="5"/>
  <c r="AS14" i="5"/>
  <c r="AS9" i="5"/>
  <c r="AS7" i="5"/>
  <c r="AS20" i="5"/>
  <c r="AS6" i="5"/>
  <c r="L7" i="5"/>
  <c r="M7" i="5" s="1"/>
  <c r="L18" i="5"/>
  <c r="M18" i="5" s="1"/>
  <c r="L23" i="5"/>
  <c r="M23" i="5" s="1"/>
  <c r="L29" i="5"/>
  <c r="M29" i="5" s="1"/>
  <c r="L22" i="5"/>
  <c r="M22" i="5" s="1"/>
  <c r="L8" i="5"/>
  <c r="M8" i="5" s="1"/>
  <c r="L28" i="5"/>
  <c r="M28" i="5" s="1"/>
  <c r="L13" i="5"/>
  <c r="M13" i="5" s="1"/>
  <c r="L21" i="5"/>
  <c r="M21" i="5" s="1"/>
  <c r="L15" i="5"/>
  <c r="M15" i="5" s="1"/>
  <c r="L14" i="5"/>
  <c r="M14" i="5" s="1"/>
  <c r="L9" i="5"/>
  <c r="M9" i="5" s="1"/>
  <c r="AR39" i="5"/>
  <c r="AR38" i="5"/>
  <c r="L27" i="5"/>
  <c r="M27" i="5" s="1"/>
  <c r="L19" i="5"/>
  <c r="M19" i="5" s="1"/>
  <c r="L17" i="5"/>
  <c r="M17" i="5" s="1"/>
  <c r="L12" i="5"/>
  <c r="M12" i="5" s="1"/>
  <c r="L26" i="5"/>
  <c r="M26" i="5" s="1"/>
  <c r="L20" i="5"/>
  <c r="M20" i="5" s="1"/>
  <c r="L4" i="5"/>
  <c r="M4" i="5" s="1"/>
  <c r="L32" i="5"/>
  <c r="M32" i="5" s="1"/>
  <c r="L24" i="5"/>
  <c r="M24" i="5" s="1"/>
  <c r="L31" i="5"/>
  <c r="M31" i="5" s="1"/>
  <c r="L10" i="5"/>
  <c r="M10" i="5" s="1"/>
  <c r="L11" i="5"/>
  <c r="M11" i="5" s="1"/>
  <c r="L6" i="5"/>
  <c r="M6" i="5" s="1"/>
  <c r="I36" i="5"/>
  <c r="E36" i="5"/>
  <c r="L5" i="5"/>
  <c r="M5" i="5" s="1"/>
  <c r="J36" i="5"/>
  <c r="AR36" i="5"/>
  <c r="H36" i="5"/>
  <c r="AS27" i="5" l="1"/>
  <c r="AS18" i="5"/>
  <c r="AS23" i="5"/>
  <c r="AS22" i="5"/>
  <c r="AS17" i="5"/>
  <c r="AS11" i="5"/>
  <c r="F36" i="5"/>
  <c r="AS36" i="5" s="1"/>
  <c r="AS5" i="5"/>
  <c r="AS28" i="5"/>
  <c r="G20" i="5"/>
  <c r="L36" i="5"/>
  <c r="M36" i="5" s="1"/>
  <c r="G36" i="5" l="1"/>
</calcChain>
</file>

<file path=xl/sharedStrings.xml><?xml version="1.0" encoding="utf-8"?>
<sst xmlns="http://schemas.openxmlformats.org/spreadsheetml/2006/main" count="635" uniqueCount="95">
  <si>
    <t>Player</t>
  </si>
  <si>
    <t>P</t>
  </si>
  <si>
    <t>W</t>
  </si>
  <si>
    <t>L</t>
  </si>
  <si>
    <t>F</t>
  </si>
  <si>
    <t>A</t>
  </si>
  <si>
    <t>Tons</t>
  </si>
  <si>
    <t>180's</t>
  </si>
  <si>
    <t>Tons Per Leg</t>
  </si>
  <si>
    <t>Linda Bellingham</t>
  </si>
  <si>
    <t>Julie Frampton</t>
  </si>
  <si>
    <t>Sally Old</t>
  </si>
  <si>
    <t>Donna Mabbatt</t>
  </si>
  <si>
    <t>Sarah Chick</t>
  </si>
  <si>
    <t>Julie Boggust</t>
  </si>
  <si>
    <t>Suzy Trickett</t>
  </si>
  <si>
    <t>Trina Perry</t>
  </si>
  <si>
    <t>B 2-3</t>
  </si>
  <si>
    <t>B 3-2</t>
  </si>
  <si>
    <t>B 3-0</t>
  </si>
  <si>
    <t>A 3-0</t>
  </si>
  <si>
    <t>B 1-3</t>
  </si>
  <si>
    <t>Matt Woodhouse</t>
  </si>
  <si>
    <t>John Clark</t>
  </si>
  <si>
    <t>Lee Turle</t>
  </si>
  <si>
    <t>John Bothamley</t>
  </si>
  <si>
    <t>B 3-1</t>
  </si>
  <si>
    <t>Mark Porter</t>
  </si>
  <si>
    <t>Rob Martin</t>
  </si>
  <si>
    <t>Dale Masterman</t>
  </si>
  <si>
    <t>A 4-3</t>
  </si>
  <si>
    <t>Scott Mitchell</t>
  </si>
  <si>
    <t>A 4-1</t>
  </si>
  <si>
    <t>Kevin Smith</t>
  </si>
  <si>
    <t>A 4-2</t>
  </si>
  <si>
    <t>Richie Gomm</t>
  </si>
  <si>
    <t>A 4-0</t>
  </si>
  <si>
    <t>Robby Morris</t>
  </si>
  <si>
    <t>A 1-4</t>
  </si>
  <si>
    <t>Steve Penney</t>
  </si>
  <si>
    <t>A 2-4</t>
  </si>
  <si>
    <t>Nigel Lamb</t>
  </si>
  <si>
    <t>Mark Grimes</t>
  </si>
  <si>
    <t>Thomas Chant</t>
  </si>
  <si>
    <t>A 3-4</t>
  </si>
  <si>
    <t>Matt Read</t>
  </si>
  <si>
    <t>Totals</t>
  </si>
  <si>
    <t>B 0-3</t>
  </si>
  <si>
    <t>A 3-1</t>
  </si>
  <si>
    <t>A 2-3</t>
  </si>
  <si>
    <t>A 0-3</t>
  </si>
  <si>
    <t>Peri Yarrow</t>
  </si>
  <si>
    <t>Alan Ayres</t>
  </si>
  <si>
    <t>Ryan Gowans</t>
  </si>
  <si>
    <t>Terry Gowans</t>
  </si>
  <si>
    <t>Sean McMurray</t>
  </si>
  <si>
    <t>Legs</t>
  </si>
  <si>
    <t>Avg</t>
  </si>
  <si>
    <t>Gwent</t>
  </si>
  <si>
    <t>Actual Avg</t>
  </si>
  <si>
    <t>Bonus Avg</t>
  </si>
  <si>
    <t>Team Avg</t>
  </si>
  <si>
    <t>Lee Edwardson</t>
  </si>
  <si>
    <t>Wendy Lamb</t>
  </si>
  <si>
    <t>A 0-0</t>
  </si>
  <si>
    <t>A Avg</t>
  </si>
  <si>
    <t>B Avg</t>
  </si>
  <si>
    <t>Matt Yarrow</t>
  </si>
  <si>
    <t>Score</t>
  </si>
  <si>
    <t>Daniel Perry</t>
  </si>
  <si>
    <t>County Rank</t>
  </si>
  <si>
    <t>Katie Mitchell</t>
  </si>
  <si>
    <t>Bryan Pearson</t>
  </si>
  <si>
    <t>Abi Northover</t>
  </si>
  <si>
    <t>Claire Rogers</t>
  </si>
  <si>
    <t>Gwent (H)</t>
  </si>
  <si>
    <t>County Durham (A)</t>
  </si>
  <si>
    <t>Nottinghamshire (A)</t>
  </si>
  <si>
    <t>Surrey (H)</t>
  </si>
  <si>
    <t>Derbyshire (A)</t>
  </si>
  <si>
    <t>Glamorgan (H)</t>
  </si>
  <si>
    <t>Kent (A)</t>
  </si>
  <si>
    <t>Cleveland (H)</t>
  </si>
  <si>
    <t>Oxfordshire (A)</t>
  </si>
  <si>
    <t>Dan Walker</t>
  </si>
  <si>
    <t>Joan Calvert</t>
  </si>
  <si>
    <t>Cathryn Campbell</t>
  </si>
  <si>
    <t>A 1-3</t>
  </si>
  <si>
    <t>A 3-2</t>
  </si>
  <si>
    <t>A 0-4</t>
  </si>
  <si>
    <t>Richard Hutley</t>
  </si>
  <si>
    <t>James Lane</t>
  </si>
  <si>
    <t>Mike Bowden</t>
  </si>
  <si>
    <t>Tim Poole</t>
  </si>
  <si>
    <t>Graham Inniss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</si>
</sst>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0" fillId="0" borderId="29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4" fillId="0" borderId="29" xfId="0" applyNumberFormat="1" applyFont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NumberFormat="1" applyBorder="1" applyAlignment="1">
      <alignment horizontal="center"/>
    </xf>
    <xf numFmtId="0" fontId="4" fillId="0" borderId="28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31"/>
  <sheetViews>
    <sheetView showGridLines="0" showRowColHeaders="0" tabSelected="1" zoomScaleNormal="100" workbookViewId="0">
      <pane xSplit="13" ySplit="3" topLeftCell="AL4" activePane="bottomRight" state="frozen"/>
      <selection pane="topRight" activeCell="N1" sqref="N1"/>
      <selection pane="bottomLeft" activeCell="A4" sqref="A4"/>
      <selection pane="bottomRight"/>
    </sheetView>
  </sheetViews>
  <sheetFormatPr defaultRowHeight="15" x14ac:dyDescent="0.25"/>
  <cols>
    <col min="2" max="2" width="12.5703125" customWidth="1"/>
    <col min="3" max="3" width="1.5703125" customWidth="1"/>
    <col min="4" max="4" width="18.85546875" style="5" customWidth="1"/>
    <col min="5" max="12" width="7.7109375" style="5" customWidth="1"/>
    <col min="13" max="13" width="12.7109375" style="5" customWidth="1"/>
    <col min="14" max="15" width="12" style="5" customWidth="1"/>
    <col min="16" max="16" width="12" style="9" customWidth="1"/>
    <col min="17" max="18" width="12" style="5" customWidth="1"/>
    <col min="19" max="19" width="12" style="9" customWidth="1"/>
    <col min="20" max="20" width="12" style="5" customWidth="1" collapsed="1"/>
    <col min="21" max="21" width="12" style="5" customWidth="1"/>
    <col min="22" max="22" width="12" style="9" customWidth="1"/>
    <col min="23" max="24" width="12" style="5" customWidth="1"/>
    <col min="25" max="25" width="12" style="9" customWidth="1"/>
    <col min="26" max="40" width="12" style="5" customWidth="1"/>
    <col min="41" max="41" width="10.42578125" style="5" customWidth="1"/>
    <col min="42" max="42" width="10.140625" style="5" customWidth="1"/>
  </cols>
  <sheetData>
    <row r="1" spans="2:42" ht="15.75" thickBot="1" x14ac:dyDescent="0.3"/>
    <row r="2" spans="2:42" ht="16.5" thickTop="1" thickBot="1" x14ac:dyDescent="0.3">
      <c r="N2" s="93" t="s">
        <v>75</v>
      </c>
      <c r="O2" s="94"/>
      <c r="P2" s="95"/>
      <c r="Q2" s="93" t="s">
        <v>76</v>
      </c>
      <c r="R2" s="94"/>
      <c r="S2" s="95"/>
      <c r="T2" s="93" t="s">
        <v>77</v>
      </c>
      <c r="U2" s="94"/>
      <c r="V2" s="95"/>
      <c r="W2" s="93" t="s">
        <v>78</v>
      </c>
      <c r="X2" s="94"/>
      <c r="Y2" s="95"/>
      <c r="Z2" s="93" t="s">
        <v>79</v>
      </c>
      <c r="AA2" s="94"/>
      <c r="AB2" s="95"/>
      <c r="AC2" s="93" t="s">
        <v>80</v>
      </c>
      <c r="AD2" s="94"/>
      <c r="AE2" s="95"/>
      <c r="AF2" s="93" t="s">
        <v>81</v>
      </c>
      <c r="AG2" s="94"/>
      <c r="AH2" s="95"/>
      <c r="AI2" s="93" t="s">
        <v>82</v>
      </c>
      <c r="AJ2" s="94"/>
      <c r="AK2" s="95"/>
      <c r="AL2" s="93" t="s">
        <v>83</v>
      </c>
      <c r="AM2" s="94"/>
      <c r="AN2" s="95"/>
    </row>
    <row r="3" spans="2:42" ht="16.5" thickTop="1" thickBot="1" x14ac:dyDescent="0.3">
      <c r="B3" s="65" t="s">
        <v>70</v>
      </c>
      <c r="D3" s="38" t="s">
        <v>0</v>
      </c>
      <c r="E3" s="36" t="s">
        <v>1</v>
      </c>
      <c r="F3" s="36" t="s">
        <v>2</v>
      </c>
      <c r="G3" s="36" t="s">
        <v>3</v>
      </c>
      <c r="H3" s="36" t="s">
        <v>4</v>
      </c>
      <c r="I3" s="36" t="s">
        <v>5</v>
      </c>
      <c r="J3" s="36" t="s">
        <v>6</v>
      </c>
      <c r="K3" s="36" t="s">
        <v>7</v>
      </c>
      <c r="L3" s="36" t="s">
        <v>56</v>
      </c>
      <c r="M3" s="46" t="s">
        <v>8</v>
      </c>
      <c r="N3" s="38" t="s">
        <v>68</v>
      </c>
      <c r="O3" s="36" t="s">
        <v>57</v>
      </c>
      <c r="P3" s="14" t="s">
        <v>6</v>
      </c>
      <c r="Q3" s="38" t="s">
        <v>68</v>
      </c>
      <c r="R3" s="36" t="s">
        <v>57</v>
      </c>
      <c r="S3" s="14" t="s">
        <v>6</v>
      </c>
      <c r="T3" s="38" t="s">
        <v>68</v>
      </c>
      <c r="U3" s="36" t="s">
        <v>57</v>
      </c>
      <c r="V3" s="37" t="s">
        <v>6</v>
      </c>
      <c r="W3" s="38" t="s">
        <v>68</v>
      </c>
      <c r="X3" s="36" t="s">
        <v>57</v>
      </c>
      <c r="Y3" s="14" t="s">
        <v>6</v>
      </c>
      <c r="Z3" s="38" t="s">
        <v>68</v>
      </c>
      <c r="AA3" s="36" t="s">
        <v>57</v>
      </c>
      <c r="AB3" s="37" t="s">
        <v>6</v>
      </c>
      <c r="AC3" s="38" t="s">
        <v>68</v>
      </c>
      <c r="AD3" s="36" t="s">
        <v>57</v>
      </c>
      <c r="AE3" s="37" t="s">
        <v>6</v>
      </c>
      <c r="AF3" s="38" t="s">
        <v>68</v>
      </c>
      <c r="AG3" s="36" t="s">
        <v>57</v>
      </c>
      <c r="AH3" s="37" t="s">
        <v>6</v>
      </c>
      <c r="AI3" s="38" t="s">
        <v>68</v>
      </c>
      <c r="AJ3" s="36" t="s">
        <v>57</v>
      </c>
      <c r="AK3" s="37" t="s">
        <v>6</v>
      </c>
      <c r="AL3" s="55" t="s">
        <v>68</v>
      </c>
      <c r="AM3" s="36" t="s">
        <v>57</v>
      </c>
      <c r="AN3" s="37" t="s">
        <v>6</v>
      </c>
      <c r="AO3" s="54" t="s">
        <v>59</v>
      </c>
      <c r="AP3" s="37" t="s">
        <v>60</v>
      </c>
    </row>
    <row r="4" spans="2:42" ht="15.75" thickTop="1" x14ac:dyDescent="0.25">
      <c r="B4" s="64">
        <v>1</v>
      </c>
      <c r="D4" s="59" t="s">
        <v>51</v>
      </c>
      <c r="E4" s="6">
        <f t="shared" ref="E4:E18" si="0">COUNT(O4,R4,U4,X4,AA4,AD4,AG4,AJ4,AM4)</f>
        <v>9</v>
      </c>
      <c r="F4" s="7">
        <f t="shared" ref="F4:F18" si="1">SUM(IF(AND((LEFT(N4,1)="A"),(MID(N4,3,1)="3")),1,0)+IF(AND((LEFT(Q4,1)="A"),(MID(Q4,3,1)="3")),1,0)+IF(AND((LEFT(T4,1)="A"),(MID(T4,3,1)="3")),1,0)+IF(AND((LEFT(W4,1)="A"),(MID(W4,3,1)="3")),1,0)+IF(AND((LEFT(Z4,1)="A"),(MID(Z4,3,1)="3")),1,0)+IF(AND((LEFT(AC4,1)="A"),(MID(AC4,3,1)="3")),1,0)+IF(AND((LEFT(AF4,1)="A"),(MID(AF4,3,1)="3")),1,0)+IF(AND((LEFT(AI4,1)="A"),(MID(AI4,3,1)="3")),1,0)+IF(AND((LEFT(AL4,1)="A"),(MID(AL4,3,1)="3")),1,0)+IF(AND((LEFT(N4,1)="B"),(MID(N4,3,1)="3")),1,0)+IF(AND((LEFT(Q4,1)="B"),(MID(Q4,3,1)="3")),1,0)+IF(AND((LEFT(T4,1)="B"),(MID(T4,3,1)="3")),1,0)+IF(AND((LEFT(W4,1)="B"),(MID(W4,3,1)="3")),1,0)+IF(AND((LEFT(Z4,1)="B"),(MID(Z4,3,1)="3")),1,0)+IF(AND((LEFT(AC4,1)="B"),(MID(AC4,3,1)="3")),1,0)+IF(AND((LEFT(AF4,1)="B"),(MID(AF4,3,1)="3")),1,0)+IF(AND((LEFT(AI4,1)="B"),(MID(AI4,3,1)="3")),1,0)+IF(AND((LEFT(AL4,1)="B"),(MID(AL4,3,1)="3")),1,0))</f>
        <v>8</v>
      </c>
      <c r="G4" s="6">
        <f t="shared" ref="G4:G18" si="2">E4-F4</f>
        <v>1</v>
      </c>
      <c r="H4" s="6">
        <f t="shared" ref="H4:H18" si="3">SUM(MID(N4,3,1))+(MID(Q4,3,1)+(MID(T4,3,1)+(MID(W4,3,1)+(MID(Z4,3,1)+(MID(AC4,3,1)+(MID(AF4,3,1))+(MID(AI4,3,1))+(MID(AL4,3,1)))))))</f>
        <v>25</v>
      </c>
      <c r="I4" s="6">
        <f t="shared" ref="I4:I18" si="4">SUM(MID(N4,5,1))+(MID(Q4,5,1)+(MID(T4,5,1)+(MID(W4,5,1)+(MID(Z4,5,1)+(MID(AC4,5,1)+(MID(AF4,5,1))+(MID(AI4,5,1))+(MID(AL4,5,1)))))))</f>
        <v>10</v>
      </c>
      <c r="J4" s="13">
        <f t="shared" ref="J4:J18" si="5">SUM(P4,S4,V4,Y4,AB4,AE4,AH4,AK4,AN4)</f>
        <v>46.09</v>
      </c>
      <c r="K4" s="6">
        <v>1</v>
      </c>
      <c r="L4" s="6">
        <f t="shared" ref="L4:L18" si="6">H4+I4</f>
        <v>35</v>
      </c>
      <c r="M4" s="43">
        <f t="shared" ref="M4:M18" si="7">IF(ISERROR((J4+K4)/L4),0,(J4+K4)/L4)</f>
        <v>1.3454285714285714</v>
      </c>
      <c r="N4" s="80" t="s">
        <v>19</v>
      </c>
      <c r="O4" s="13">
        <v>15.82</v>
      </c>
      <c r="P4" s="43">
        <v>2</v>
      </c>
      <c r="Q4" s="85" t="s">
        <v>18</v>
      </c>
      <c r="R4" s="13">
        <v>20.34</v>
      </c>
      <c r="S4" s="43">
        <v>10.59</v>
      </c>
      <c r="T4" s="80" t="s">
        <v>88</v>
      </c>
      <c r="U4" s="13">
        <v>17.23</v>
      </c>
      <c r="V4" s="43">
        <v>4.49</v>
      </c>
      <c r="W4" s="92" t="s">
        <v>87</v>
      </c>
      <c r="X4" s="13">
        <v>16.23</v>
      </c>
      <c r="Y4" s="43">
        <v>0</v>
      </c>
      <c r="Z4" s="85" t="s">
        <v>20</v>
      </c>
      <c r="AA4" s="13">
        <v>21.47</v>
      </c>
      <c r="AB4" s="43">
        <v>6.03</v>
      </c>
      <c r="AC4" s="85" t="s">
        <v>20</v>
      </c>
      <c r="AD4" s="13">
        <v>21.47</v>
      </c>
      <c r="AE4" s="43">
        <v>4.5999999999999996</v>
      </c>
      <c r="AF4" s="80" t="s">
        <v>48</v>
      </c>
      <c r="AG4" s="13">
        <v>21.76</v>
      </c>
      <c r="AH4" s="43">
        <v>7.35</v>
      </c>
      <c r="AI4" s="80" t="s">
        <v>48</v>
      </c>
      <c r="AJ4" s="13">
        <v>20.04</v>
      </c>
      <c r="AK4" s="43">
        <v>6</v>
      </c>
      <c r="AL4" s="80" t="s">
        <v>48</v>
      </c>
      <c r="AM4" s="13">
        <v>19.12</v>
      </c>
      <c r="AN4" s="43">
        <v>5.03</v>
      </c>
      <c r="AO4" s="51">
        <f t="shared" ref="AO4:AO18" si="8">IF(ISERROR(AVERAGE(O4,R4,U4,X4,AA4,AD4,AG4,AJ4,AM4)),0,(AVERAGE(O4,R4,U4,X4,AA4,AD4,AG4,AJ4,AM4)))</f>
        <v>19.275555555555556</v>
      </c>
      <c r="AP4" s="43">
        <f t="shared" ref="AP4:AP18" si="9">AO4+F4</f>
        <v>27.275555555555556</v>
      </c>
    </row>
    <row r="5" spans="2:42" x14ac:dyDescent="0.25">
      <c r="B5" s="62">
        <v>2</v>
      </c>
      <c r="D5" s="40" t="s">
        <v>15</v>
      </c>
      <c r="E5" s="7">
        <f t="shared" si="0"/>
        <v>9</v>
      </c>
      <c r="F5" s="7">
        <f t="shared" si="1"/>
        <v>8</v>
      </c>
      <c r="G5" s="7">
        <f t="shared" si="2"/>
        <v>1</v>
      </c>
      <c r="H5" s="7">
        <f t="shared" si="3"/>
        <v>24</v>
      </c>
      <c r="I5" s="7">
        <f t="shared" si="4"/>
        <v>12</v>
      </c>
      <c r="J5" s="1">
        <f t="shared" si="5"/>
        <v>47.819999999999993</v>
      </c>
      <c r="K5" s="7">
        <v>1</v>
      </c>
      <c r="L5" s="7">
        <f t="shared" si="6"/>
        <v>36</v>
      </c>
      <c r="M5" s="2">
        <f t="shared" si="7"/>
        <v>1.3561111111111108</v>
      </c>
      <c r="N5" s="81" t="s">
        <v>48</v>
      </c>
      <c r="O5" s="1">
        <v>20.96</v>
      </c>
      <c r="P5" s="2">
        <v>5.6</v>
      </c>
      <c r="Q5" s="79" t="s">
        <v>88</v>
      </c>
      <c r="R5" s="1">
        <v>17.48</v>
      </c>
      <c r="S5" s="2">
        <v>9.26</v>
      </c>
      <c r="T5" s="79" t="s">
        <v>88</v>
      </c>
      <c r="U5" s="1">
        <v>17.16</v>
      </c>
      <c r="V5" s="2">
        <v>3.36</v>
      </c>
      <c r="W5" s="79" t="s">
        <v>20</v>
      </c>
      <c r="X5" s="1">
        <v>17.89</v>
      </c>
      <c r="Y5" s="2">
        <v>4</v>
      </c>
      <c r="Z5" s="79" t="s">
        <v>20</v>
      </c>
      <c r="AA5" s="1">
        <v>21.17</v>
      </c>
      <c r="AB5" s="2">
        <v>1.4</v>
      </c>
      <c r="AC5" s="79" t="s">
        <v>48</v>
      </c>
      <c r="AD5" s="1">
        <v>18.43</v>
      </c>
      <c r="AE5" s="2">
        <v>5.83</v>
      </c>
      <c r="AF5" s="79" t="s">
        <v>88</v>
      </c>
      <c r="AG5" s="1">
        <v>20.100000000000001</v>
      </c>
      <c r="AH5" s="2">
        <v>7.4</v>
      </c>
      <c r="AI5" s="79" t="s">
        <v>48</v>
      </c>
      <c r="AJ5" s="1">
        <v>17.04</v>
      </c>
      <c r="AK5" s="2">
        <v>6.61</v>
      </c>
      <c r="AL5" s="78" t="s">
        <v>50</v>
      </c>
      <c r="AM5" s="1">
        <v>20.94</v>
      </c>
      <c r="AN5" s="2">
        <v>4.3600000000000003</v>
      </c>
      <c r="AO5" s="52">
        <f t="shared" si="8"/>
        <v>19.018888888888888</v>
      </c>
      <c r="AP5" s="2">
        <f t="shared" si="9"/>
        <v>27.018888888888888</v>
      </c>
    </row>
    <row r="6" spans="2:42" x14ac:dyDescent="0.25">
      <c r="B6" s="62">
        <v>3</v>
      </c>
      <c r="D6" s="40" t="s">
        <v>13</v>
      </c>
      <c r="E6" s="7">
        <f t="shared" si="0"/>
        <v>9</v>
      </c>
      <c r="F6" s="7">
        <f t="shared" si="1"/>
        <v>6</v>
      </c>
      <c r="G6" s="7">
        <f t="shared" si="2"/>
        <v>3</v>
      </c>
      <c r="H6" s="7">
        <f t="shared" si="3"/>
        <v>23</v>
      </c>
      <c r="I6" s="7">
        <f t="shared" si="4"/>
        <v>13</v>
      </c>
      <c r="J6" s="1">
        <f t="shared" si="5"/>
        <v>60.129999999999995</v>
      </c>
      <c r="K6" s="7">
        <v>2</v>
      </c>
      <c r="L6" s="7">
        <f t="shared" si="6"/>
        <v>36</v>
      </c>
      <c r="M6" s="2">
        <f t="shared" si="7"/>
        <v>1.7258333333333331</v>
      </c>
      <c r="N6" s="78" t="s">
        <v>49</v>
      </c>
      <c r="O6" s="1">
        <v>23.09</v>
      </c>
      <c r="P6" s="2">
        <v>8.0299999999999994</v>
      </c>
      <c r="Q6" s="78" t="s">
        <v>87</v>
      </c>
      <c r="R6" s="1">
        <v>19.739999999999998</v>
      </c>
      <c r="S6" s="2">
        <v>6</v>
      </c>
      <c r="T6" s="79" t="s">
        <v>20</v>
      </c>
      <c r="U6" s="1">
        <v>16.89</v>
      </c>
      <c r="V6" s="2">
        <v>3.8</v>
      </c>
      <c r="W6" s="81" t="s">
        <v>88</v>
      </c>
      <c r="X6" s="1">
        <v>19.98</v>
      </c>
      <c r="Y6" s="2">
        <v>8.4499999999999993</v>
      </c>
      <c r="Z6" s="78" t="s">
        <v>49</v>
      </c>
      <c r="AA6" s="1">
        <v>20.62</v>
      </c>
      <c r="AB6" s="2">
        <v>9.6</v>
      </c>
      <c r="AC6" s="79" t="s">
        <v>48</v>
      </c>
      <c r="AD6" s="1">
        <v>20.71</v>
      </c>
      <c r="AE6" s="2">
        <v>6.86</v>
      </c>
      <c r="AF6" s="81" t="s">
        <v>20</v>
      </c>
      <c r="AG6" s="1">
        <v>22.77</v>
      </c>
      <c r="AH6" s="2">
        <v>7.2</v>
      </c>
      <c r="AI6" s="81" t="s">
        <v>48</v>
      </c>
      <c r="AJ6" s="1">
        <v>20.38</v>
      </c>
      <c r="AK6" s="2">
        <v>5.79</v>
      </c>
      <c r="AL6" s="81" t="s">
        <v>20</v>
      </c>
      <c r="AM6" s="1">
        <v>21.78</v>
      </c>
      <c r="AN6" s="2">
        <v>4.4000000000000004</v>
      </c>
      <c r="AO6" s="52">
        <f t="shared" si="8"/>
        <v>20.662222222222223</v>
      </c>
      <c r="AP6" s="86">
        <f t="shared" si="9"/>
        <v>26.662222222222223</v>
      </c>
    </row>
    <row r="7" spans="2:42" x14ac:dyDescent="0.25">
      <c r="B7" s="62">
        <v>4</v>
      </c>
      <c r="D7" s="40" t="s">
        <v>86</v>
      </c>
      <c r="E7" s="7">
        <f t="shared" si="0"/>
        <v>8</v>
      </c>
      <c r="F7" s="7">
        <f t="shared" si="1"/>
        <v>7</v>
      </c>
      <c r="G7" s="7">
        <f t="shared" si="2"/>
        <v>1</v>
      </c>
      <c r="H7" s="7">
        <f t="shared" si="3"/>
        <v>22</v>
      </c>
      <c r="I7" s="7">
        <f t="shared" si="4"/>
        <v>7</v>
      </c>
      <c r="J7" s="1">
        <f t="shared" si="5"/>
        <v>44.28</v>
      </c>
      <c r="K7" s="7"/>
      <c r="L7" s="7">
        <f t="shared" si="6"/>
        <v>29</v>
      </c>
      <c r="M7" s="2">
        <f t="shared" si="7"/>
        <v>1.526896551724138</v>
      </c>
      <c r="N7" s="81" t="s">
        <v>26</v>
      </c>
      <c r="O7" s="1">
        <v>16.53</v>
      </c>
      <c r="P7" s="2">
        <v>5</v>
      </c>
      <c r="Q7" s="79" t="s">
        <v>64</v>
      </c>
      <c r="R7" s="1"/>
      <c r="S7" s="2"/>
      <c r="T7" s="81" t="s">
        <v>19</v>
      </c>
      <c r="U7" s="1">
        <v>20.59</v>
      </c>
      <c r="V7" s="2">
        <v>5.4</v>
      </c>
      <c r="W7" s="81" t="s">
        <v>26</v>
      </c>
      <c r="X7" s="1">
        <v>19.23</v>
      </c>
      <c r="Y7" s="2">
        <v>4.4000000000000004</v>
      </c>
      <c r="Z7" s="78" t="s">
        <v>21</v>
      </c>
      <c r="AA7" s="1">
        <v>20.12</v>
      </c>
      <c r="AB7" s="2">
        <v>7.83</v>
      </c>
      <c r="AC7" s="79" t="s">
        <v>18</v>
      </c>
      <c r="AD7" s="1">
        <v>16.62</v>
      </c>
      <c r="AE7" s="2">
        <v>6.3</v>
      </c>
      <c r="AF7" s="79" t="s">
        <v>19</v>
      </c>
      <c r="AG7" s="1">
        <v>19.03</v>
      </c>
      <c r="AH7" s="2">
        <v>5.75</v>
      </c>
      <c r="AI7" s="81" t="s">
        <v>19</v>
      </c>
      <c r="AJ7" s="1">
        <v>19.03</v>
      </c>
      <c r="AK7" s="2">
        <v>5.8</v>
      </c>
      <c r="AL7" s="79" t="s">
        <v>19</v>
      </c>
      <c r="AM7" s="1">
        <v>18.559999999999999</v>
      </c>
      <c r="AN7" s="2">
        <v>3.8</v>
      </c>
      <c r="AO7" s="52">
        <f t="shared" si="8"/>
        <v>18.713750000000005</v>
      </c>
      <c r="AP7" s="2">
        <f t="shared" si="9"/>
        <v>25.713750000000005</v>
      </c>
    </row>
    <row r="8" spans="2:42" x14ac:dyDescent="0.25">
      <c r="B8" s="62">
        <v>5</v>
      </c>
      <c r="D8" s="40" t="s">
        <v>74</v>
      </c>
      <c r="E8" s="7">
        <f t="shared" si="0"/>
        <v>9</v>
      </c>
      <c r="F8" s="7">
        <f t="shared" si="1"/>
        <v>6</v>
      </c>
      <c r="G8" s="7">
        <f t="shared" si="2"/>
        <v>3</v>
      </c>
      <c r="H8" s="7">
        <f t="shared" si="3"/>
        <v>21</v>
      </c>
      <c r="I8" s="7">
        <f t="shared" si="4"/>
        <v>17</v>
      </c>
      <c r="J8" s="1">
        <f t="shared" si="5"/>
        <v>37.339999999999996</v>
      </c>
      <c r="K8" s="7">
        <v>1</v>
      </c>
      <c r="L8" s="7">
        <f t="shared" si="6"/>
        <v>38</v>
      </c>
      <c r="M8" s="2">
        <f t="shared" si="7"/>
        <v>1.0089473684210526</v>
      </c>
      <c r="N8" s="78" t="s">
        <v>50</v>
      </c>
      <c r="O8" s="1">
        <v>17.64</v>
      </c>
      <c r="P8" s="2">
        <v>3.21</v>
      </c>
      <c r="Q8" s="79" t="s">
        <v>88</v>
      </c>
      <c r="R8" s="1">
        <v>17.96</v>
      </c>
      <c r="S8" s="2">
        <v>3.8</v>
      </c>
      <c r="T8" s="81" t="s">
        <v>48</v>
      </c>
      <c r="U8" s="1">
        <v>19.45</v>
      </c>
      <c r="V8" s="2">
        <v>5.6</v>
      </c>
      <c r="W8" s="78" t="s">
        <v>87</v>
      </c>
      <c r="X8" s="1">
        <v>16.309999999999999</v>
      </c>
      <c r="Y8" s="2">
        <v>4.8</v>
      </c>
      <c r="Z8" s="79" t="s">
        <v>48</v>
      </c>
      <c r="AA8" s="1">
        <v>19.02</v>
      </c>
      <c r="AB8" s="2">
        <v>5</v>
      </c>
      <c r="AC8" s="78" t="s">
        <v>49</v>
      </c>
      <c r="AD8" s="1">
        <v>16.48</v>
      </c>
      <c r="AE8" s="2">
        <v>4.8</v>
      </c>
      <c r="AF8" s="79" t="s">
        <v>48</v>
      </c>
      <c r="AG8" s="1">
        <v>17.09</v>
      </c>
      <c r="AH8" s="2">
        <v>4</v>
      </c>
      <c r="AI8" s="79" t="s">
        <v>88</v>
      </c>
      <c r="AJ8" s="1">
        <v>17.09</v>
      </c>
      <c r="AK8" s="2">
        <v>2.4</v>
      </c>
      <c r="AL8" s="79" t="s">
        <v>48</v>
      </c>
      <c r="AM8" s="1">
        <v>19.2</v>
      </c>
      <c r="AN8" s="2">
        <v>3.73</v>
      </c>
      <c r="AO8" s="52">
        <f t="shared" si="8"/>
        <v>17.804444444444442</v>
      </c>
      <c r="AP8" s="2">
        <f t="shared" si="9"/>
        <v>23.804444444444442</v>
      </c>
    </row>
    <row r="9" spans="2:42" x14ac:dyDescent="0.25">
      <c r="B9" s="62">
        <v>6</v>
      </c>
      <c r="D9" s="40" t="s">
        <v>71</v>
      </c>
      <c r="E9" s="7">
        <f t="shared" si="0"/>
        <v>9</v>
      </c>
      <c r="F9" s="7">
        <f t="shared" si="1"/>
        <v>7</v>
      </c>
      <c r="G9" s="7">
        <f t="shared" si="2"/>
        <v>2</v>
      </c>
      <c r="H9" s="7">
        <f t="shared" si="3"/>
        <v>23</v>
      </c>
      <c r="I9" s="7">
        <f t="shared" si="4"/>
        <v>11</v>
      </c>
      <c r="J9" s="1">
        <f t="shared" si="5"/>
        <v>32.85</v>
      </c>
      <c r="K9" s="7">
        <v>1</v>
      </c>
      <c r="L9" s="7">
        <f t="shared" si="6"/>
        <v>34</v>
      </c>
      <c r="M9" s="2">
        <f t="shared" si="7"/>
        <v>0.99558823529411766</v>
      </c>
      <c r="N9" s="79" t="s">
        <v>26</v>
      </c>
      <c r="O9" s="1">
        <v>14.72</v>
      </c>
      <c r="P9" s="2">
        <v>3</v>
      </c>
      <c r="Q9" s="79" t="s">
        <v>19</v>
      </c>
      <c r="R9" s="1">
        <v>17.71</v>
      </c>
      <c r="S9" s="2">
        <v>5.4</v>
      </c>
      <c r="T9" s="78" t="s">
        <v>47</v>
      </c>
      <c r="U9" s="1">
        <v>18.14</v>
      </c>
      <c r="V9" s="2">
        <v>2.4</v>
      </c>
      <c r="W9" s="79" t="s">
        <v>19</v>
      </c>
      <c r="X9" s="1">
        <v>13.54</v>
      </c>
      <c r="Y9" s="2">
        <v>2.4</v>
      </c>
      <c r="Z9" s="79" t="s">
        <v>18</v>
      </c>
      <c r="AA9" s="1">
        <v>17.079999999999998</v>
      </c>
      <c r="AB9" s="2">
        <v>8.25</v>
      </c>
      <c r="AC9" s="81" t="s">
        <v>19</v>
      </c>
      <c r="AD9" s="1">
        <v>20.88</v>
      </c>
      <c r="AE9" s="2">
        <v>2.8</v>
      </c>
      <c r="AF9" s="78" t="s">
        <v>17</v>
      </c>
      <c r="AG9" s="1">
        <v>17.79</v>
      </c>
      <c r="AH9" s="2">
        <v>3.8</v>
      </c>
      <c r="AI9" s="79" t="s">
        <v>19</v>
      </c>
      <c r="AJ9" s="1">
        <v>15.18</v>
      </c>
      <c r="AK9" s="2">
        <v>2.4</v>
      </c>
      <c r="AL9" s="79" t="s">
        <v>18</v>
      </c>
      <c r="AM9" s="1">
        <v>15.7</v>
      </c>
      <c r="AN9" s="2">
        <v>2.4</v>
      </c>
      <c r="AO9" s="52">
        <f t="shared" si="8"/>
        <v>16.748888888888885</v>
      </c>
      <c r="AP9" s="2">
        <f t="shared" si="9"/>
        <v>23.748888888888885</v>
      </c>
    </row>
    <row r="10" spans="2:42" x14ac:dyDescent="0.25">
      <c r="B10" s="62">
        <v>7</v>
      </c>
      <c r="D10" s="40" t="s">
        <v>12</v>
      </c>
      <c r="E10" s="7">
        <f t="shared" si="0"/>
        <v>9</v>
      </c>
      <c r="F10" s="7">
        <f t="shared" si="1"/>
        <v>6</v>
      </c>
      <c r="G10" s="7">
        <f t="shared" si="2"/>
        <v>3</v>
      </c>
      <c r="H10" s="7">
        <f t="shared" si="3"/>
        <v>22</v>
      </c>
      <c r="I10" s="7">
        <f t="shared" si="4"/>
        <v>12</v>
      </c>
      <c r="J10" s="1">
        <f t="shared" si="5"/>
        <v>24.1</v>
      </c>
      <c r="K10" s="7"/>
      <c r="L10" s="7">
        <f t="shared" si="6"/>
        <v>34</v>
      </c>
      <c r="M10" s="2">
        <f t="shared" si="7"/>
        <v>0.70882352941176474</v>
      </c>
      <c r="N10" s="78" t="s">
        <v>17</v>
      </c>
      <c r="O10" s="1">
        <v>14.82</v>
      </c>
      <c r="P10" s="2">
        <v>2.2000000000000002</v>
      </c>
      <c r="Q10" s="78" t="s">
        <v>21</v>
      </c>
      <c r="R10" s="1">
        <v>14.45</v>
      </c>
      <c r="S10" s="2">
        <v>2</v>
      </c>
      <c r="T10" s="79" t="s">
        <v>26</v>
      </c>
      <c r="U10" s="1">
        <v>17.93</v>
      </c>
      <c r="V10" s="2">
        <v>2.35</v>
      </c>
      <c r="W10" s="78" t="s">
        <v>21</v>
      </c>
      <c r="X10" s="1">
        <v>13.75</v>
      </c>
      <c r="Y10" s="2">
        <v>1</v>
      </c>
      <c r="Z10" s="81" t="s">
        <v>19</v>
      </c>
      <c r="AA10" s="1">
        <v>21.47</v>
      </c>
      <c r="AB10" s="2">
        <v>3.5</v>
      </c>
      <c r="AC10" s="79" t="s">
        <v>26</v>
      </c>
      <c r="AD10" s="1">
        <v>14.83</v>
      </c>
      <c r="AE10" s="2">
        <v>0</v>
      </c>
      <c r="AF10" s="81" t="s">
        <v>19</v>
      </c>
      <c r="AG10" s="1">
        <v>19.27</v>
      </c>
      <c r="AH10" s="2">
        <v>5</v>
      </c>
      <c r="AI10" s="79" t="s">
        <v>19</v>
      </c>
      <c r="AJ10" s="1">
        <v>18.79</v>
      </c>
      <c r="AK10" s="2">
        <v>6.05</v>
      </c>
      <c r="AL10" s="79" t="s">
        <v>26</v>
      </c>
      <c r="AM10" s="1">
        <v>15.05</v>
      </c>
      <c r="AN10" s="2">
        <v>2</v>
      </c>
      <c r="AO10" s="52">
        <f t="shared" si="8"/>
        <v>16.706666666666667</v>
      </c>
      <c r="AP10" s="2">
        <f t="shared" si="9"/>
        <v>22.706666666666667</v>
      </c>
    </row>
    <row r="11" spans="2:42" x14ac:dyDescent="0.25">
      <c r="B11" s="62">
        <v>8</v>
      </c>
      <c r="D11" s="40" t="s">
        <v>14</v>
      </c>
      <c r="E11" s="7">
        <f t="shared" si="0"/>
        <v>9</v>
      </c>
      <c r="F11" s="7">
        <f t="shared" si="1"/>
        <v>5</v>
      </c>
      <c r="G11" s="7">
        <f t="shared" si="2"/>
        <v>4</v>
      </c>
      <c r="H11" s="7">
        <f t="shared" si="3"/>
        <v>21</v>
      </c>
      <c r="I11" s="7">
        <f t="shared" si="4"/>
        <v>16</v>
      </c>
      <c r="J11" s="1">
        <f t="shared" si="5"/>
        <v>34.200000000000003</v>
      </c>
      <c r="K11" s="7">
        <v>1</v>
      </c>
      <c r="L11" s="7">
        <f t="shared" si="6"/>
        <v>37</v>
      </c>
      <c r="M11" s="2">
        <f t="shared" si="7"/>
        <v>0.9513513513513514</v>
      </c>
      <c r="N11" s="78" t="s">
        <v>49</v>
      </c>
      <c r="O11" s="1">
        <v>19.43</v>
      </c>
      <c r="P11" s="2">
        <v>5.75</v>
      </c>
      <c r="Q11" s="78" t="s">
        <v>87</v>
      </c>
      <c r="R11" s="1">
        <v>17.190000000000001</v>
      </c>
      <c r="S11" s="2">
        <v>4.13</v>
      </c>
      <c r="T11" s="78" t="s">
        <v>21</v>
      </c>
      <c r="U11" s="1">
        <v>15.86</v>
      </c>
      <c r="V11" s="2">
        <v>1</v>
      </c>
      <c r="W11" s="78" t="s">
        <v>17</v>
      </c>
      <c r="X11" s="1">
        <v>16.59</v>
      </c>
      <c r="Y11" s="2">
        <v>4.4000000000000004</v>
      </c>
      <c r="Z11" s="79" t="s">
        <v>19</v>
      </c>
      <c r="AA11" s="1">
        <v>18.329999999999998</v>
      </c>
      <c r="AB11" s="2">
        <v>2.4</v>
      </c>
      <c r="AC11" s="79" t="s">
        <v>19</v>
      </c>
      <c r="AD11" s="1">
        <v>19.78</v>
      </c>
      <c r="AE11" s="2">
        <v>6.7</v>
      </c>
      <c r="AF11" s="79" t="s">
        <v>18</v>
      </c>
      <c r="AG11" s="1">
        <v>16.53</v>
      </c>
      <c r="AH11" s="2">
        <v>3.25</v>
      </c>
      <c r="AI11" s="79" t="s">
        <v>26</v>
      </c>
      <c r="AJ11" s="1">
        <v>15.58</v>
      </c>
      <c r="AK11" s="2">
        <v>2.8</v>
      </c>
      <c r="AL11" s="79" t="s">
        <v>26</v>
      </c>
      <c r="AM11" s="1">
        <v>16.149999999999999</v>
      </c>
      <c r="AN11" s="2">
        <v>3.77</v>
      </c>
      <c r="AO11" s="52">
        <f t="shared" si="8"/>
        <v>17.271111111111114</v>
      </c>
      <c r="AP11" s="2">
        <f t="shared" si="9"/>
        <v>22.271111111111114</v>
      </c>
    </row>
    <row r="12" spans="2:42" x14ac:dyDescent="0.25">
      <c r="B12" s="62">
        <v>9</v>
      </c>
      <c r="D12" s="40" t="s">
        <v>11</v>
      </c>
      <c r="E12" s="7">
        <f t="shared" si="0"/>
        <v>9</v>
      </c>
      <c r="F12" s="7">
        <f t="shared" si="1"/>
        <v>5</v>
      </c>
      <c r="G12" s="7">
        <f t="shared" si="2"/>
        <v>4</v>
      </c>
      <c r="H12" s="7">
        <f t="shared" si="3"/>
        <v>18</v>
      </c>
      <c r="I12" s="7">
        <f t="shared" si="4"/>
        <v>17</v>
      </c>
      <c r="J12" s="1">
        <f t="shared" si="5"/>
        <v>21.669999999999998</v>
      </c>
      <c r="K12" s="7"/>
      <c r="L12" s="7">
        <f t="shared" si="6"/>
        <v>35</v>
      </c>
      <c r="M12" s="2">
        <f t="shared" si="7"/>
        <v>0.61914285714285711</v>
      </c>
      <c r="N12" s="78" t="s">
        <v>17</v>
      </c>
      <c r="O12" s="1">
        <v>16.53</v>
      </c>
      <c r="P12" s="2">
        <v>1.4</v>
      </c>
      <c r="Q12" s="78" t="s">
        <v>47</v>
      </c>
      <c r="R12" s="1">
        <v>14.9</v>
      </c>
      <c r="S12" s="2">
        <v>1.71</v>
      </c>
      <c r="T12" s="79" t="s">
        <v>19</v>
      </c>
      <c r="U12" s="1">
        <v>14.74</v>
      </c>
      <c r="V12" s="2">
        <v>1.19</v>
      </c>
      <c r="W12" s="78" t="s">
        <v>21</v>
      </c>
      <c r="X12" s="1">
        <v>14.83</v>
      </c>
      <c r="Y12" s="2">
        <v>1</v>
      </c>
      <c r="Z12" s="79" t="s">
        <v>26</v>
      </c>
      <c r="AA12" s="1">
        <v>17.489999999999998</v>
      </c>
      <c r="AB12" s="2">
        <v>3.4</v>
      </c>
      <c r="AC12" s="78" t="s">
        <v>47</v>
      </c>
      <c r="AD12" s="1">
        <v>15.88</v>
      </c>
      <c r="AE12" s="2">
        <v>1</v>
      </c>
      <c r="AF12" s="79" t="s">
        <v>18</v>
      </c>
      <c r="AG12" s="1">
        <v>16.13</v>
      </c>
      <c r="AH12" s="2">
        <v>2.0499999999999998</v>
      </c>
      <c r="AI12" s="79" t="s">
        <v>26</v>
      </c>
      <c r="AJ12" s="1">
        <v>18.72</v>
      </c>
      <c r="AK12" s="2">
        <v>6.15</v>
      </c>
      <c r="AL12" s="81" t="s">
        <v>26</v>
      </c>
      <c r="AM12" s="1">
        <v>19.8</v>
      </c>
      <c r="AN12" s="2">
        <v>3.77</v>
      </c>
      <c r="AO12" s="52">
        <f t="shared" si="8"/>
        <v>16.557777777777776</v>
      </c>
      <c r="AP12" s="2">
        <f t="shared" si="9"/>
        <v>21.557777777777776</v>
      </c>
    </row>
    <row r="13" spans="2:42" x14ac:dyDescent="0.25">
      <c r="B13" s="62">
        <v>10</v>
      </c>
      <c r="D13" s="40" t="s">
        <v>10</v>
      </c>
      <c r="E13" s="7">
        <f t="shared" si="0"/>
        <v>9</v>
      </c>
      <c r="F13" s="7">
        <f t="shared" si="1"/>
        <v>4</v>
      </c>
      <c r="G13" s="7">
        <f t="shared" si="2"/>
        <v>5</v>
      </c>
      <c r="H13" s="7">
        <f t="shared" si="3"/>
        <v>15</v>
      </c>
      <c r="I13" s="7">
        <f t="shared" si="4"/>
        <v>18</v>
      </c>
      <c r="J13" s="1">
        <f t="shared" si="5"/>
        <v>28.25</v>
      </c>
      <c r="K13" s="7"/>
      <c r="L13" s="7">
        <f t="shared" si="6"/>
        <v>33</v>
      </c>
      <c r="M13" s="2">
        <f t="shared" si="7"/>
        <v>0.85606060606060608</v>
      </c>
      <c r="N13" s="79" t="s">
        <v>48</v>
      </c>
      <c r="O13" s="1">
        <v>13.81</v>
      </c>
      <c r="P13" s="2">
        <v>2</v>
      </c>
      <c r="Q13" s="81" t="s">
        <v>48</v>
      </c>
      <c r="R13" s="1">
        <v>21.09</v>
      </c>
      <c r="S13" s="2">
        <v>5.65</v>
      </c>
      <c r="T13" s="78" t="s">
        <v>87</v>
      </c>
      <c r="U13" s="1">
        <v>17.07</v>
      </c>
      <c r="V13" s="2">
        <v>3</v>
      </c>
      <c r="W13" s="78" t="s">
        <v>50</v>
      </c>
      <c r="X13" s="1">
        <v>18.57</v>
      </c>
      <c r="Y13" s="2">
        <v>4</v>
      </c>
      <c r="Z13" s="78" t="s">
        <v>50</v>
      </c>
      <c r="AA13" s="1">
        <v>15.97</v>
      </c>
      <c r="AB13" s="2">
        <v>1</v>
      </c>
      <c r="AC13" s="79" t="s">
        <v>48</v>
      </c>
      <c r="AD13" s="1">
        <v>20.56</v>
      </c>
      <c r="AE13" s="2">
        <v>3.8</v>
      </c>
      <c r="AF13" s="79" t="s">
        <v>20</v>
      </c>
      <c r="AG13" s="1">
        <v>20.04</v>
      </c>
      <c r="AH13" s="2">
        <v>5.4</v>
      </c>
      <c r="AI13" s="78" t="s">
        <v>50</v>
      </c>
      <c r="AJ13" s="1">
        <v>14.54</v>
      </c>
      <c r="AK13" s="2">
        <v>0</v>
      </c>
      <c r="AL13" s="78" t="s">
        <v>49</v>
      </c>
      <c r="AM13" s="1">
        <v>16.22</v>
      </c>
      <c r="AN13" s="2">
        <v>3.4</v>
      </c>
      <c r="AO13" s="52">
        <f t="shared" si="8"/>
        <v>17.541111111111107</v>
      </c>
      <c r="AP13" s="2">
        <f t="shared" si="9"/>
        <v>21.541111111111107</v>
      </c>
    </row>
    <row r="14" spans="2:42" x14ac:dyDescent="0.25">
      <c r="B14" s="62">
        <v>11</v>
      </c>
      <c r="D14" s="40" t="s">
        <v>16</v>
      </c>
      <c r="E14" s="7">
        <f t="shared" si="0"/>
        <v>9</v>
      </c>
      <c r="F14" s="7">
        <f t="shared" si="1"/>
        <v>4</v>
      </c>
      <c r="G14" s="7">
        <f t="shared" si="2"/>
        <v>5</v>
      </c>
      <c r="H14" s="7">
        <f t="shared" si="3"/>
        <v>17</v>
      </c>
      <c r="I14" s="7">
        <f t="shared" si="4"/>
        <v>19</v>
      </c>
      <c r="J14" s="1">
        <f t="shared" si="5"/>
        <v>36.9</v>
      </c>
      <c r="K14" s="7"/>
      <c r="L14" s="7">
        <f t="shared" si="6"/>
        <v>36</v>
      </c>
      <c r="M14" s="2">
        <f t="shared" si="7"/>
        <v>1.0249999999999999</v>
      </c>
      <c r="N14" s="79" t="s">
        <v>20</v>
      </c>
      <c r="O14" s="1">
        <v>18.11</v>
      </c>
      <c r="P14" s="2">
        <v>2</v>
      </c>
      <c r="Q14" s="78" t="s">
        <v>87</v>
      </c>
      <c r="R14" s="1">
        <v>15.38</v>
      </c>
      <c r="S14" s="2">
        <v>2</v>
      </c>
      <c r="T14" s="78" t="s">
        <v>50</v>
      </c>
      <c r="U14" s="1">
        <v>18.78</v>
      </c>
      <c r="V14" s="2">
        <v>2.34</v>
      </c>
      <c r="W14" s="78" t="s">
        <v>87</v>
      </c>
      <c r="X14" s="1">
        <v>17.47</v>
      </c>
      <c r="Y14" s="2">
        <v>6.25</v>
      </c>
      <c r="Z14" s="79" t="s">
        <v>48</v>
      </c>
      <c r="AA14" s="1">
        <v>18.2</v>
      </c>
      <c r="AB14" s="2">
        <v>5.74</v>
      </c>
      <c r="AC14" s="79" t="s">
        <v>48</v>
      </c>
      <c r="AD14" s="1">
        <v>20.92</v>
      </c>
      <c r="AE14" s="2">
        <v>3.8</v>
      </c>
      <c r="AF14" s="79" t="s">
        <v>49</v>
      </c>
      <c r="AG14" s="1">
        <v>16.559999999999999</v>
      </c>
      <c r="AH14" s="2">
        <v>6</v>
      </c>
      <c r="AI14" s="78" t="s">
        <v>87</v>
      </c>
      <c r="AJ14" s="1">
        <v>14.93</v>
      </c>
      <c r="AK14" s="2">
        <v>2.63</v>
      </c>
      <c r="AL14" s="79" t="s">
        <v>88</v>
      </c>
      <c r="AM14" s="1">
        <v>16.66</v>
      </c>
      <c r="AN14" s="2">
        <v>6.14</v>
      </c>
      <c r="AO14" s="52">
        <f t="shared" si="8"/>
        <v>17.445555555555558</v>
      </c>
      <c r="AP14" s="2">
        <f t="shared" si="9"/>
        <v>21.445555555555558</v>
      </c>
    </row>
    <row r="15" spans="2:42" x14ac:dyDescent="0.25">
      <c r="B15" s="62">
        <v>12</v>
      </c>
      <c r="D15" s="40" t="s">
        <v>9</v>
      </c>
      <c r="E15" s="7">
        <f t="shared" si="0"/>
        <v>4</v>
      </c>
      <c r="F15" s="7">
        <f t="shared" si="1"/>
        <v>2</v>
      </c>
      <c r="G15" s="7">
        <f t="shared" si="2"/>
        <v>2</v>
      </c>
      <c r="H15" s="7">
        <f t="shared" si="3"/>
        <v>8</v>
      </c>
      <c r="I15" s="7">
        <f t="shared" si="4"/>
        <v>8</v>
      </c>
      <c r="J15" s="1">
        <f t="shared" si="5"/>
        <v>14.79</v>
      </c>
      <c r="K15" s="7"/>
      <c r="L15" s="7">
        <f t="shared" si="6"/>
        <v>16</v>
      </c>
      <c r="M15" s="2">
        <f t="shared" si="7"/>
        <v>0.92437499999999995</v>
      </c>
      <c r="N15" s="78" t="s">
        <v>21</v>
      </c>
      <c r="O15" s="1">
        <v>18.37</v>
      </c>
      <c r="P15" s="2">
        <v>5.75</v>
      </c>
      <c r="Q15" s="78" t="s">
        <v>21</v>
      </c>
      <c r="R15" s="1">
        <v>14.62</v>
      </c>
      <c r="S15" s="2">
        <v>3.4</v>
      </c>
      <c r="T15" s="79" t="s">
        <v>64</v>
      </c>
      <c r="U15" s="1"/>
      <c r="V15" s="2"/>
      <c r="W15" s="79" t="s">
        <v>64</v>
      </c>
      <c r="X15" s="1"/>
      <c r="Y15" s="2"/>
      <c r="Z15" s="79" t="s">
        <v>64</v>
      </c>
      <c r="AA15" s="1"/>
      <c r="AB15" s="2"/>
      <c r="AC15" s="79" t="s">
        <v>64</v>
      </c>
      <c r="AD15" s="1"/>
      <c r="AE15" s="2"/>
      <c r="AF15" s="79" t="s">
        <v>64</v>
      </c>
      <c r="AG15" s="1"/>
      <c r="AH15" s="2"/>
      <c r="AI15" s="79" t="s">
        <v>18</v>
      </c>
      <c r="AJ15" s="1">
        <v>15.71</v>
      </c>
      <c r="AK15" s="2">
        <v>4.3899999999999997</v>
      </c>
      <c r="AL15" s="79" t="s">
        <v>19</v>
      </c>
      <c r="AM15" s="1">
        <v>15.03</v>
      </c>
      <c r="AN15" s="2">
        <v>1.25</v>
      </c>
      <c r="AO15" s="52">
        <f t="shared" si="8"/>
        <v>15.932500000000001</v>
      </c>
      <c r="AP15" s="2">
        <f t="shared" si="9"/>
        <v>17.932500000000001</v>
      </c>
    </row>
    <row r="16" spans="2:42" x14ac:dyDescent="0.25">
      <c r="B16" s="62">
        <v>13</v>
      </c>
      <c r="D16" s="40" t="s">
        <v>73</v>
      </c>
      <c r="E16" s="7">
        <f t="shared" si="0"/>
        <v>3</v>
      </c>
      <c r="F16" s="7">
        <f t="shared" si="1"/>
        <v>0</v>
      </c>
      <c r="G16" s="7">
        <f t="shared" si="2"/>
        <v>3</v>
      </c>
      <c r="H16" s="7">
        <f t="shared" si="3"/>
        <v>2</v>
      </c>
      <c r="I16" s="7">
        <f t="shared" si="4"/>
        <v>9</v>
      </c>
      <c r="J16" s="1">
        <f t="shared" si="5"/>
        <v>9.99</v>
      </c>
      <c r="K16" s="7"/>
      <c r="L16" s="7">
        <f t="shared" si="6"/>
        <v>11</v>
      </c>
      <c r="M16" s="2">
        <f t="shared" si="7"/>
        <v>0.9081818181818182</v>
      </c>
      <c r="N16" s="56" t="s">
        <v>64</v>
      </c>
      <c r="O16" s="7"/>
      <c r="P16" s="57"/>
      <c r="Q16" s="78" t="s">
        <v>47</v>
      </c>
      <c r="R16" s="1">
        <v>15.3</v>
      </c>
      <c r="S16" s="57">
        <v>2.25</v>
      </c>
      <c r="T16" s="78" t="s">
        <v>47</v>
      </c>
      <c r="U16" s="7">
        <v>15.14</v>
      </c>
      <c r="V16" s="57">
        <v>1</v>
      </c>
      <c r="W16" s="78" t="s">
        <v>17</v>
      </c>
      <c r="X16" s="7">
        <v>17.61</v>
      </c>
      <c r="Y16" s="57">
        <v>6.74</v>
      </c>
      <c r="Z16" s="56" t="s">
        <v>64</v>
      </c>
      <c r="AA16" s="7"/>
      <c r="AB16" s="57"/>
      <c r="AC16" s="56" t="s">
        <v>64</v>
      </c>
      <c r="AD16" s="7"/>
      <c r="AE16" s="57"/>
      <c r="AF16" s="56" t="s">
        <v>64</v>
      </c>
      <c r="AG16" s="7"/>
      <c r="AH16" s="57"/>
      <c r="AI16" s="56" t="s">
        <v>64</v>
      </c>
      <c r="AJ16" s="7"/>
      <c r="AK16" s="57"/>
      <c r="AL16" s="56" t="s">
        <v>64</v>
      </c>
      <c r="AM16" s="7"/>
      <c r="AN16" s="57"/>
      <c r="AO16" s="52">
        <f t="shared" si="8"/>
        <v>16.016666666666666</v>
      </c>
      <c r="AP16" s="2">
        <f t="shared" si="9"/>
        <v>16.016666666666666</v>
      </c>
    </row>
    <row r="17" spans="2:42" x14ac:dyDescent="0.25">
      <c r="B17" s="62">
        <v>14</v>
      </c>
      <c r="D17" s="40" t="s">
        <v>85</v>
      </c>
      <c r="E17" s="7">
        <f t="shared" si="0"/>
        <v>3</v>
      </c>
      <c r="F17" s="7">
        <f t="shared" si="1"/>
        <v>1</v>
      </c>
      <c r="G17" s="7">
        <f t="shared" si="2"/>
        <v>2</v>
      </c>
      <c r="H17" s="7">
        <f t="shared" si="3"/>
        <v>4</v>
      </c>
      <c r="I17" s="7">
        <f t="shared" si="4"/>
        <v>6</v>
      </c>
      <c r="J17" s="1">
        <f t="shared" si="5"/>
        <v>4.75</v>
      </c>
      <c r="K17" s="7"/>
      <c r="L17" s="7">
        <f t="shared" si="6"/>
        <v>10</v>
      </c>
      <c r="M17" s="2">
        <f t="shared" si="7"/>
        <v>0.47499999999999998</v>
      </c>
      <c r="N17" s="79" t="s">
        <v>64</v>
      </c>
      <c r="O17" s="1"/>
      <c r="P17" s="2"/>
      <c r="Q17" s="79" t="s">
        <v>64</v>
      </c>
      <c r="R17" s="1"/>
      <c r="S17" s="2"/>
      <c r="T17" s="79" t="s">
        <v>64</v>
      </c>
      <c r="U17" s="1"/>
      <c r="V17" s="2"/>
      <c r="W17" s="79" t="s">
        <v>64</v>
      </c>
      <c r="X17" s="1"/>
      <c r="Y17" s="2"/>
      <c r="Z17" s="79" t="s">
        <v>19</v>
      </c>
      <c r="AA17" s="1">
        <v>12.42</v>
      </c>
      <c r="AB17" s="2">
        <v>1.17</v>
      </c>
      <c r="AC17" s="78" t="s">
        <v>21</v>
      </c>
      <c r="AD17" s="1">
        <v>15.59</v>
      </c>
      <c r="AE17" s="2">
        <v>2.41</v>
      </c>
      <c r="AF17" s="78" t="s">
        <v>47</v>
      </c>
      <c r="AG17" s="1">
        <v>12.88</v>
      </c>
      <c r="AH17" s="2">
        <v>1.17</v>
      </c>
      <c r="AI17" s="79" t="s">
        <v>64</v>
      </c>
      <c r="AJ17" s="1"/>
      <c r="AK17" s="2"/>
      <c r="AL17" s="79" t="s">
        <v>64</v>
      </c>
      <c r="AM17" s="1"/>
      <c r="AN17" s="2"/>
      <c r="AO17" s="68">
        <f t="shared" si="8"/>
        <v>13.63</v>
      </c>
      <c r="AP17" s="2">
        <f t="shared" si="9"/>
        <v>14.63</v>
      </c>
    </row>
    <row r="18" spans="2:42" ht="15.75" thickBot="1" x14ac:dyDescent="0.3">
      <c r="B18" s="63">
        <v>15</v>
      </c>
      <c r="D18" s="41" t="s">
        <v>63</v>
      </c>
      <c r="E18" s="8">
        <f t="shared" si="0"/>
        <v>0</v>
      </c>
      <c r="F18" s="8">
        <f t="shared" si="1"/>
        <v>0</v>
      </c>
      <c r="G18" s="8">
        <f t="shared" si="2"/>
        <v>0</v>
      </c>
      <c r="H18" s="8">
        <f t="shared" si="3"/>
        <v>0</v>
      </c>
      <c r="I18" s="8">
        <f t="shared" si="4"/>
        <v>0</v>
      </c>
      <c r="J18" s="3">
        <f t="shared" si="5"/>
        <v>0</v>
      </c>
      <c r="K18" s="8"/>
      <c r="L18" s="8">
        <f t="shared" si="6"/>
        <v>0</v>
      </c>
      <c r="M18" s="4">
        <f t="shared" si="7"/>
        <v>0</v>
      </c>
      <c r="N18" s="66" t="s">
        <v>64</v>
      </c>
      <c r="O18" s="8"/>
      <c r="P18" s="58"/>
      <c r="Q18" s="66" t="s">
        <v>64</v>
      </c>
      <c r="R18" s="8"/>
      <c r="S18" s="58"/>
      <c r="T18" s="66" t="s">
        <v>64</v>
      </c>
      <c r="U18" s="8"/>
      <c r="V18" s="58"/>
      <c r="W18" s="66" t="s">
        <v>64</v>
      </c>
      <c r="X18" s="8"/>
      <c r="Y18" s="58"/>
      <c r="Z18" s="66" t="s">
        <v>64</v>
      </c>
      <c r="AA18" s="8"/>
      <c r="AB18" s="58"/>
      <c r="AC18" s="66" t="s">
        <v>64</v>
      </c>
      <c r="AD18" s="8"/>
      <c r="AE18" s="58"/>
      <c r="AF18" s="66" t="s">
        <v>64</v>
      </c>
      <c r="AG18" s="8"/>
      <c r="AH18" s="58"/>
      <c r="AI18" s="66" t="s">
        <v>64</v>
      </c>
      <c r="AJ18" s="8"/>
      <c r="AK18" s="58"/>
      <c r="AL18" s="66" t="s">
        <v>64</v>
      </c>
      <c r="AM18" s="8"/>
      <c r="AN18" s="58"/>
      <c r="AO18" s="69">
        <f t="shared" si="8"/>
        <v>0</v>
      </c>
      <c r="AP18" s="4">
        <f t="shared" si="9"/>
        <v>0</v>
      </c>
    </row>
    <row r="19" spans="2:42" ht="15.75" hidden="1" thickTop="1" x14ac:dyDescent="0.25">
      <c r="B19" s="64">
        <v>16</v>
      </c>
      <c r="D19" s="39"/>
      <c r="E19" s="32">
        <f t="shared" ref="E19:E23" si="10">COUNT(O19,R19,U19,X19,AA19,AD19,AG19,AJ19,AM19)</f>
        <v>0</v>
      </c>
      <c r="F19" s="32">
        <f t="shared" ref="F19:F23" si="11">SUM(IF(AND((LEFT(N19,1)="A"),(MID(N19,3,1)="3")),1,0)+IF(AND((LEFT(Q19,1)="A"),(MID(Q19,3,1)="3")),1,0)+IF(AND((LEFT(T19,1)="A"),(MID(T19,3,1)="3")),1,0)+IF(AND((LEFT(W19,1)="A"),(MID(W19,3,1)="3")),1,0)+IF(AND((LEFT(Z19,1)="A"),(MID(Z19,3,1)="3")),1,0)+IF(AND((LEFT(AC19,1)="A"),(MID(AC19,3,1)="3")),1,0)+IF(AND((LEFT(AF19,1)="A"),(MID(AF19,3,1)="3")),1,0)+IF(AND((LEFT(AI19,1)="A"),(MID(AI19,3,1)="3")),1,0)+IF(AND((LEFT(AL19,1)="A"),(MID(AL19,3,1)="3")),1,0)+IF(AND((LEFT(N19,1)="B"),(MID(N19,3,1)="3")),1,0)+IF(AND((LEFT(Q19,1)="B"),(MID(Q19,3,1)="3")),1,0)+IF(AND((LEFT(T19,1)="B"),(MID(T19,3,1)="3")),1,0)+IF(AND((LEFT(W19,1)="B"),(MID(W19,3,1)="3")),1,0)+IF(AND((LEFT(Z19,1)="B"),(MID(Z19,3,1)="3")),1,0)+IF(AND((LEFT(AC19,1)="B"),(MID(AC19,3,1)="3")),1,0)+IF(AND((LEFT(AF19,1)="B"),(MID(AF19,3,1)="3")),1,0)+IF(AND((LEFT(AI19,1)="B"),(MID(AI19,3,1)="3")),1,0)+IF(AND((LEFT(AL19,1)="B"),(MID(AL19,3,1)="3")),1,0))</f>
        <v>0</v>
      </c>
      <c r="G19" s="32">
        <f t="shared" ref="G19:G23" si="12">E19-F19</f>
        <v>0</v>
      </c>
      <c r="H19" s="32">
        <f t="shared" ref="H19:H23" si="13">SUM(MID(N19,3,1))+(MID(Q19,3,1)+(MID(T19,3,1)+(MID(W19,3,1)+(MID(Z19,3,1)+(MID(AC19,3,1)+(MID(AF19,3,1))+(MID(AI19,3,1))+(MID(AL19,3,1)))))))</f>
        <v>0</v>
      </c>
      <c r="I19" s="32">
        <f t="shared" ref="I19:I23" si="14">SUM(MID(N19,5,1))+(MID(Q19,5,1)+(MID(T19,5,1)+(MID(W19,5,1)+(MID(Z19,5,1)+(MID(AC19,5,1)+(MID(AF19,5,1))+(MID(AI19,5,1))+(MID(AL19,5,1)))))))</f>
        <v>0</v>
      </c>
      <c r="J19" s="33">
        <f t="shared" ref="J19:J23" si="15">SUM(P19,S19,V19,Y19,AB19,AE19,AH19,AK19,AN19)</f>
        <v>0</v>
      </c>
      <c r="K19" s="32"/>
      <c r="L19" s="32">
        <f t="shared" ref="L19:L23" si="16">H19+I19</f>
        <v>0</v>
      </c>
      <c r="M19" s="35">
        <f t="shared" ref="M19:M23" si="17">IF(ISERROR((J19+K19)/L19),0,(J19+K19)/L19)</f>
        <v>0</v>
      </c>
      <c r="N19" s="74" t="s">
        <v>64</v>
      </c>
      <c r="O19" s="33"/>
      <c r="P19" s="35"/>
      <c r="Q19" s="74" t="s">
        <v>64</v>
      </c>
      <c r="R19" s="33"/>
      <c r="S19" s="35"/>
      <c r="T19" s="74" t="s">
        <v>64</v>
      </c>
      <c r="U19" s="33"/>
      <c r="V19" s="35"/>
      <c r="W19" s="74" t="s">
        <v>64</v>
      </c>
      <c r="X19" s="33"/>
      <c r="Y19" s="35"/>
      <c r="Z19" s="75" t="s">
        <v>64</v>
      </c>
      <c r="AA19" s="32"/>
      <c r="AB19" s="32"/>
      <c r="AC19" s="34" t="s">
        <v>64</v>
      </c>
      <c r="AD19" s="32"/>
      <c r="AE19" s="32"/>
      <c r="AF19" s="34" t="s">
        <v>64</v>
      </c>
      <c r="AG19" s="32"/>
      <c r="AH19" s="32"/>
      <c r="AI19" s="34" t="s">
        <v>64</v>
      </c>
      <c r="AJ19" s="32"/>
      <c r="AK19" s="32"/>
      <c r="AL19" s="34" t="s">
        <v>64</v>
      </c>
      <c r="AM19" s="32"/>
      <c r="AN19" s="76"/>
      <c r="AO19" s="77">
        <f t="shared" ref="AO19:AO23" si="18">IF(ISERROR(AVERAGE(O19,R19,U19,X19,AA19,AD19,AG19,AJ19,AM19)),0,(AVERAGE(O19,R19,U19,X19,AA19,AD19,AG19,AJ19,AM19)))</f>
        <v>0</v>
      </c>
      <c r="AP19" s="35">
        <f t="shared" ref="AP19:AP23" si="19">AO19+F19</f>
        <v>0</v>
      </c>
    </row>
    <row r="20" spans="2:42" ht="15.75" hidden="1" thickTop="1" x14ac:dyDescent="0.25">
      <c r="B20" s="62">
        <v>17</v>
      </c>
      <c r="D20" s="40"/>
      <c r="E20" s="7">
        <f t="shared" si="10"/>
        <v>0</v>
      </c>
      <c r="F20" s="7">
        <f t="shared" si="11"/>
        <v>0</v>
      </c>
      <c r="G20" s="7">
        <f t="shared" si="12"/>
        <v>0</v>
      </c>
      <c r="H20" s="7">
        <f t="shared" si="13"/>
        <v>0</v>
      </c>
      <c r="I20" s="7">
        <f t="shared" si="14"/>
        <v>0</v>
      </c>
      <c r="J20" s="1">
        <f t="shared" si="15"/>
        <v>0</v>
      </c>
      <c r="K20" s="7"/>
      <c r="L20" s="7">
        <f t="shared" si="16"/>
        <v>0</v>
      </c>
      <c r="M20" s="2">
        <f t="shared" si="17"/>
        <v>0</v>
      </c>
      <c r="N20" s="60" t="s">
        <v>64</v>
      </c>
      <c r="O20" s="1"/>
      <c r="P20" s="2"/>
      <c r="Q20" s="60" t="s">
        <v>64</v>
      </c>
      <c r="R20" s="1"/>
      <c r="S20" s="2"/>
      <c r="T20" s="60" t="s">
        <v>64</v>
      </c>
      <c r="U20" s="1"/>
      <c r="V20" s="2"/>
      <c r="W20" s="60" t="s">
        <v>64</v>
      </c>
      <c r="X20" s="1"/>
      <c r="Y20" s="2"/>
      <c r="Z20" s="71" t="s">
        <v>64</v>
      </c>
      <c r="AA20" s="7"/>
      <c r="AB20" s="7"/>
      <c r="AC20" s="21" t="s">
        <v>64</v>
      </c>
      <c r="AD20" s="7"/>
      <c r="AE20" s="7"/>
      <c r="AF20" s="21" t="s">
        <v>64</v>
      </c>
      <c r="AG20" s="7"/>
      <c r="AH20" s="7"/>
      <c r="AI20" s="21" t="s">
        <v>64</v>
      </c>
      <c r="AJ20" s="7"/>
      <c r="AK20" s="7"/>
      <c r="AL20" s="21" t="s">
        <v>64</v>
      </c>
      <c r="AM20" s="7"/>
      <c r="AN20" s="57"/>
      <c r="AO20" s="68">
        <f t="shared" si="18"/>
        <v>0</v>
      </c>
      <c r="AP20" s="2">
        <f t="shared" si="19"/>
        <v>0</v>
      </c>
    </row>
    <row r="21" spans="2:42" ht="15.75" hidden="1" thickTop="1" x14ac:dyDescent="0.25">
      <c r="B21" s="62">
        <v>18</v>
      </c>
      <c r="D21" s="40"/>
      <c r="E21" s="7">
        <f t="shared" si="10"/>
        <v>0</v>
      </c>
      <c r="F21" s="7">
        <f t="shared" si="11"/>
        <v>0</v>
      </c>
      <c r="G21" s="7">
        <f t="shared" si="12"/>
        <v>0</v>
      </c>
      <c r="H21" s="7">
        <f t="shared" si="13"/>
        <v>0</v>
      </c>
      <c r="I21" s="7">
        <f t="shared" si="14"/>
        <v>0</v>
      </c>
      <c r="J21" s="1">
        <f t="shared" si="15"/>
        <v>0</v>
      </c>
      <c r="K21" s="7"/>
      <c r="L21" s="7">
        <f t="shared" si="16"/>
        <v>0</v>
      </c>
      <c r="M21" s="2">
        <f t="shared" si="17"/>
        <v>0</v>
      </c>
      <c r="N21" s="61" t="s">
        <v>64</v>
      </c>
      <c r="O21" s="1"/>
      <c r="P21" s="2"/>
      <c r="Q21" s="61" t="s">
        <v>64</v>
      </c>
      <c r="R21" s="1"/>
      <c r="S21" s="2"/>
      <c r="T21" s="61" t="s">
        <v>64</v>
      </c>
      <c r="U21" s="1"/>
      <c r="V21" s="2"/>
      <c r="W21" s="61" t="s">
        <v>64</v>
      </c>
      <c r="X21" s="1"/>
      <c r="Y21" s="2"/>
      <c r="Z21" s="70" t="s">
        <v>64</v>
      </c>
      <c r="AA21" s="7"/>
      <c r="AB21" s="7"/>
      <c r="AC21" s="20" t="s">
        <v>64</v>
      </c>
      <c r="AD21" s="7"/>
      <c r="AE21" s="7"/>
      <c r="AF21" s="20" t="s">
        <v>64</v>
      </c>
      <c r="AG21" s="7"/>
      <c r="AH21" s="7"/>
      <c r="AI21" s="20" t="s">
        <v>64</v>
      </c>
      <c r="AJ21" s="7"/>
      <c r="AK21" s="7"/>
      <c r="AL21" s="20" t="s">
        <v>64</v>
      </c>
      <c r="AM21" s="7"/>
      <c r="AN21" s="57"/>
      <c r="AO21" s="68">
        <f t="shared" si="18"/>
        <v>0</v>
      </c>
      <c r="AP21" s="2">
        <f t="shared" si="19"/>
        <v>0</v>
      </c>
    </row>
    <row r="22" spans="2:42" ht="15.75" hidden="1" thickTop="1" x14ac:dyDescent="0.25">
      <c r="B22" s="62">
        <v>19</v>
      </c>
      <c r="D22" s="40"/>
      <c r="E22" s="7">
        <f t="shared" si="10"/>
        <v>0</v>
      </c>
      <c r="F22" s="7">
        <f t="shared" si="11"/>
        <v>0</v>
      </c>
      <c r="G22" s="7">
        <f t="shared" si="12"/>
        <v>0</v>
      </c>
      <c r="H22" s="7">
        <f t="shared" si="13"/>
        <v>0</v>
      </c>
      <c r="I22" s="7">
        <f t="shared" si="14"/>
        <v>0</v>
      </c>
      <c r="J22" s="1">
        <f t="shared" si="15"/>
        <v>0</v>
      </c>
      <c r="K22" s="7"/>
      <c r="L22" s="7">
        <f t="shared" si="16"/>
        <v>0</v>
      </c>
      <c r="M22" s="2">
        <f t="shared" si="17"/>
        <v>0</v>
      </c>
      <c r="N22" s="60" t="s">
        <v>64</v>
      </c>
      <c r="O22" s="1"/>
      <c r="P22" s="2"/>
      <c r="Q22" s="60" t="s">
        <v>64</v>
      </c>
      <c r="R22" s="1"/>
      <c r="S22" s="2"/>
      <c r="T22" s="60" t="s">
        <v>64</v>
      </c>
      <c r="U22" s="1"/>
      <c r="V22" s="2"/>
      <c r="W22" s="60" t="s">
        <v>64</v>
      </c>
      <c r="X22" s="1"/>
      <c r="Y22" s="2"/>
      <c r="Z22" s="71" t="s">
        <v>64</v>
      </c>
      <c r="AA22" s="7"/>
      <c r="AB22" s="7"/>
      <c r="AC22" s="21" t="s">
        <v>64</v>
      </c>
      <c r="AD22" s="7"/>
      <c r="AE22" s="7"/>
      <c r="AF22" s="21" t="s">
        <v>64</v>
      </c>
      <c r="AG22" s="7"/>
      <c r="AH22" s="7"/>
      <c r="AI22" s="21" t="s">
        <v>64</v>
      </c>
      <c r="AJ22" s="7"/>
      <c r="AK22" s="7"/>
      <c r="AL22" s="21" t="s">
        <v>64</v>
      </c>
      <c r="AM22" s="7"/>
      <c r="AN22" s="57"/>
      <c r="AO22" s="68">
        <f t="shared" si="18"/>
        <v>0</v>
      </c>
      <c r="AP22" s="2">
        <f t="shared" si="19"/>
        <v>0</v>
      </c>
    </row>
    <row r="23" spans="2:42" ht="16.5" hidden="1" thickTop="1" thickBot="1" x14ac:dyDescent="0.3">
      <c r="B23" s="63">
        <v>20</v>
      </c>
      <c r="D23" s="41"/>
      <c r="E23" s="8">
        <f t="shared" si="10"/>
        <v>0</v>
      </c>
      <c r="F23" s="7">
        <f t="shared" si="11"/>
        <v>0</v>
      </c>
      <c r="G23" s="8">
        <f t="shared" si="12"/>
        <v>0</v>
      </c>
      <c r="H23" s="8">
        <f t="shared" si="13"/>
        <v>0</v>
      </c>
      <c r="I23" s="8">
        <f t="shared" si="14"/>
        <v>0</v>
      </c>
      <c r="J23" s="3">
        <f t="shared" si="15"/>
        <v>0</v>
      </c>
      <c r="K23" s="8"/>
      <c r="L23" s="8">
        <f t="shared" si="16"/>
        <v>0</v>
      </c>
      <c r="M23" s="4">
        <f t="shared" si="17"/>
        <v>0</v>
      </c>
      <c r="N23" s="66" t="s">
        <v>64</v>
      </c>
      <c r="O23" s="3"/>
      <c r="P23" s="4"/>
      <c r="Q23" s="66" t="s">
        <v>64</v>
      </c>
      <c r="R23" s="3"/>
      <c r="S23" s="4"/>
      <c r="T23" s="66" t="s">
        <v>64</v>
      </c>
      <c r="U23" s="3"/>
      <c r="V23" s="4"/>
      <c r="W23" s="66" t="s">
        <v>64</v>
      </c>
      <c r="X23" s="3"/>
      <c r="Y23" s="4"/>
      <c r="Z23" s="72" t="s">
        <v>64</v>
      </c>
      <c r="AA23" s="8"/>
      <c r="AB23" s="8"/>
      <c r="AC23" s="67" t="s">
        <v>64</v>
      </c>
      <c r="AD23" s="8"/>
      <c r="AE23" s="8"/>
      <c r="AF23" s="67" t="s">
        <v>64</v>
      </c>
      <c r="AG23" s="8"/>
      <c r="AH23" s="8"/>
      <c r="AI23" s="67" t="s">
        <v>64</v>
      </c>
      <c r="AJ23" s="8"/>
      <c r="AK23" s="8"/>
      <c r="AL23" s="67" t="s">
        <v>64</v>
      </c>
      <c r="AM23" s="8"/>
      <c r="AN23" s="58"/>
      <c r="AO23" s="69">
        <f t="shared" si="18"/>
        <v>0</v>
      </c>
      <c r="AP23" s="4">
        <f t="shared" si="19"/>
        <v>0</v>
      </c>
    </row>
    <row r="24" spans="2:42" ht="16.5" customHeight="1" thickTop="1" x14ac:dyDescent="0.25">
      <c r="D24" s="15"/>
      <c r="E24" s="15"/>
      <c r="F24" s="15"/>
      <c r="G24" s="15"/>
      <c r="H24" s="15"/>
      <c r="I24" s="15"/>
      <c r="J24" s="16"/>
      <c r="K24" s="15"/>
      <c r="L24" s="15"/>
      <c r="M24" s="16"/>
      <c r="N24" s="15"/>
      <c r="O24" s="16"/>
      <c r="P24" s="16"/>
      <c r="Q24" s="15"/>
      <c r="R24" s="16"/>
      <c r="S24" s="16"/>
      <c r="T24" s="15"/>
      <c r="U24" s="16"/>
      <c r="V24" s="16"/>
      <c r="W24" s="15"/>
      <c r="X24" s="16"/>
      <c r="Y24" s="16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6"/>
      <c r="AP24" s="16"/>
    </row>
    <row r="25" spans="2:42" ht="16.5" customHeight="1" thickBot="1" x14ac:dyDescent="0.3">
      <c r="M25" s="9"/>
      <c r="O25" s="9"/>
    </row>
    <row r="26" spans="2:42" ht="16.5" customHeight="1" thickTop="1" thickBot="1" x14ac:dyDescent="0.3">
      <c r="D26" s="42" t="s">
        <v>46</v>
      </c>
      <c r="E26" s="10">
        <f t="shared" ref="E26:M26" si="20">SUM(E4:E25)</f>
        <v>108</v>
      </c>
      <c r="F26" s="10">
        <f t="shared" si="20"/>
        <v>69</v>
      </c>
      <c r="G26" s="10">
        <f t="shared" si="20"/>
        <v>39</v>
      </c>
      <c r="H26" s="10">
        <f t="shared" si="20"/>
        <v>245</v>
      </c>
      <c r="I26" s="10">
        <f t="shared" si="20"/>
        <v>175</v>
      </c>
      <c r="J26" s="10">
        <f t="shared" si="20"/>
        <v>443.16</v>
      </c>
      <c r="K26" s="10">
        <f t="shared" si="20"/>
        <v>7</v>
      </c>
      <c r="L26" s="10">
        <f t="shared" si="20"/>
        <v>420</v>
      </c>
      <c r="M26" s="11">
        <f t="shared" si="20"/>
        <v>14.426740333460719</v>
      </c>
      <c r="N26" s="23"/>
      <c r="O26" s="11">
        <f>SUM(O4:O23)</f>
        <v>209.83000000000004</v>
      </c>
      <c r="P26" s="22"/>
      <c r="Q26" s="23"/>
      <c r="R26" s="11">
        <f>SUM(R4:R23)</f>
        <v>206.16000000000003</v>
      </c>
      <c r="S26" s="22"/>
      <c r="T26" s="23"/>
      <c r="U26" s="11">
        <f>SUM(U4:U23)</f>
        <v>208.98000000000002</v>
      </c>
      <c r="V26" s="22"/>
      <c r="W26" s="23"/>
      <c r="X26" s="11">
        <f>SUM(X4:X23)</f>
        <v>202</v>
      </c>
      <c r="Y26" s="22"/>
      <c r="Z26" s="23"/>
      <c r="AA26" s="11">
        <f>SUM(AA4:AA23)</f>
        <v>223.35999999999996</v>
      </c>
      <c r="AB26" s="22"/>
      <c r="AC26" s="23"/>
      <c r="AD26" s="11">
        <f>SUM(AD4:AD23)</f>
        <v>222.15</v>
      </c>
      <c r="AE26" s="22"/>
      <c r="AF26" s="23"/>
      <c r="AG26" s="11">
        <f>SUM(AG4:AG23)</f>
        <v>219.95</v>
      </c>
      <c r="AH26" s="22"/>
      <c r="AI26" s="23"/>
      <c r="AJ26" s="11">
        <f>SUM(AJ4:AJ23)</f>
        <v>207.03</v>
      </c>
      <c r="AK26" s="22"/>
      <c r="AL26" s="23"/>
      <c r="AM26" s="11">
        <f>SUM(AM4:AM23)</f>
        <v>214.21000000000004</v>
      </c>
      <c r="AN26" s="22"/>
      <c r="AO26" s="11">
        <f>AVERAGE(O26,R26,U26,X26,AA26,AD26,AG26,AJ26,AM26)</f>
        <v>212.63</v>
      </c>
      <c r="AP26" s="82"/>
    </row>
    <row r="27" spans="2:42" ht="16.5" thickTop="1" thickBot="1" x14ac:dyDescent="0.3">
      <c r="M27" s="9"/>
      <c r="O27" s="9"/>
      <c r="R27" s="9"/>
      <c r="U27" s="9"/>
      <c r="X27" s="9"/>
      <c r="AO27" s="9"/>
      <c r="AP27" s="9"/>
    </row>
    <row r="28" spans="2:42" ht="15.75" thickTop="1" x14ac:dyDescent="0.25">
      <c r="D28" s="17" t="s">
        <v>61</v>
      </c>
      <c r="E28" s="25"/>
      <c r="F28" s="25"/>
      <c r="G28" s="25"/>
      <c r="H28" s="25"/>
      <c r="I28" s="25"/>
      <c r="J28" s="25"/>
      <c r="K28" s="25"/>
      <c r="L28" s="25"/>
      <c r="M28" s="24"/>
      <c r="N28" s="25"/>
      <c r="O28" s="12">
        <f>O26/12</f>
        <v>17.485833333333336</v>
      </c>
      <c r="P28" s="24"/>
      <c r="Q28" s="25"/>
      <c r="R28" s="12">
        <f>R26/12</f>
        <v>17.180000000000003</v>
      </c>
      <c r="S28" s="24"/>
      <c r="T28" s="25"/>
      <c r="U28" s="12">
        <f>U26/12</f>
        <v>17.415000000000003</v>
      </c>
      <c r="V28" s="26"/>
      <c r="W28" s="25"/>
      <c r="X28" s="12">
        <f>X26/12</f>
        <v>16.833333333333332</v>
      </c>
      <c r="Y28" s="24"/>
      <c r="Z28" s="25"/>
      <c r="AA28" s="12">
        <f>AA26/12</f>
        <v>18.61333333333333</v>
      </c>
      <c r="AB28" s="25"/>
      <c r="AC28" s="25"/>
      <c r="AD28" s="12">
        <f>AD26/12</f>
        <v>18.512499999999999</v>
      </c>
      <c r="AE28" s="25"/>
      <c r="AF28" s="25"/>
      <c r="AG28" s="12">
        <f>AG26/12</f>
        <v>18.329166666666666</v>
      </c>
      <c r="AH28" s="25"/>
      <c r="AI28" s="25"/>
      <c r="AJ28" s="12">
        <f>AJ26/12</f>
        <v>17.252500000000001</v>
      </c>
      <c r="AK28" s="25"/>
      <c r="AL28" s="25"/>
      <c r="AM28" s="12">
        <f>AM26/12</f>
        <v>17.850833333333338</v>
      </c>
      <c r="AN28" s="25"/>
      <c r="AO28" s="13">
        <f>AVERAGE(O28,R28,U28,X28,AA28,AD28,AG28,AJ28,AM28)</f>
        <v>17.719166666666666</v>
      </c>
      <c r="AP28" s="29"/>
    </row>
    <row r="29" spans="2:42" x14ac:dyDescent="0.25">
      <c r="D29" s="18" t="s">
        <v>65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1">
        <f>SUM(IF((LEFT(N4,1)="A"),O4,0)+IF((LEFT(N5,1)="A"),O5,0)+IF((LEFT(N6,1)="A"),O6,0)+IF((LEFT(N7,1)="A"),O7,0)+IF((LEFT(N8,1)="A"),O8,0)+IF((LEFT(N9,1)="A"),O9,0)+IF((LEFT(N10,1)="A"),O10,0)+IF((LEFT(N11,1)="A"),O11,0)+IF((LEFT(N12,1)="A"),O12,0)+IF((LEFT(N13,1)="A"),O13,0)+IF((LEFT(N14,1)="A"),O14,0)+IF((LEFT(N15,1)="A"),O15,0)+IF((LEFT(N16,1)="A"),O16,0)+IF((LEFT(N17,1)="A"),O17,0)+IF((LEFT(N18,1)="A"),O18,0)+IF((LEFT(N19,1)="A"),O19,0)+IF((LEFT(N20,1)="A"),O20,0)+IF((LEFT(N21,1)="A"),O21,0)+IF((LEFT(N22,1)="A"),O22,0)+IF((LEFT(N23,1)="A"),O23,0))/6</f>
        <v>18.84</v>
      </c>
      <c r="P29" s="44"/>
      <c r="Q29" s="27"/>
      <c r="R29" s="1">
        <f>SUM(IF((LEFT(Q4,1)="A"),R4,0)+IF((LEFT(Q5,1)="A"),R5,0)+IF((LEFT(Q6,1)="A"),R6,0)+IF((LEFT(Q7,1)="A"),R7,0)+IF((LEFT(Q8,1)="A"),R8,0)+IF((LEFT(Q9,1)="A"),R9,0)+IF((LEFT(Q10,1)="A"),R10,0)+IF((LEFT(Q11,1)="A"),R11,0)+IF((LEFT(Q12,1)="A"),R12,0)+IF((LEFT(Q13,1)="A"),R13,0)+IF((LEFT(Q14,1)="A"),R14,0)+IF((LEFT(Q15,1)="A"),R15,0)+IF((LEFT(Q16,1)="A"),R16,0)+IF((LEFT(Q17,1)="A"),R17,0)+IF((LEFT(Q18,1)="A"),R18,0)+IF((LEFT(Q19,1)="A"),R19,0)+IF((LEFT(Q20,1)="A"),R20,0)+IF((LEFT(Q21,1)="A"),R21,0)+IF((LEFT(Q22,1)="A"),R22,0)+IF((LEFT(Q23,1)="A"),R23,0))/6</f>
        <v>18.14</v>
      </c>
      <c r="S29" s="44"/>
      <c r="T29" s="27"/>
      <c r="U29" s="1">
        <f>SUM(IF((LEFT(T4,1)="A"),U4,0)+IF((LEFT(T5,1)="A"),U5,0)+IF((LEFT(T6,1)="A"),U6,0)+IF((LEFT(T7,1)="A"),U7,0)+IF((LEFT(T8,1)="A"),U8,0)+IF((LEFT(T9,1)="A"),U9,0)+IF((LEFT(T10,1)="A"),U10,0)+IF((LEFT(T11,1)="A"),U11,0)+IF((LEFT(T12,1)="A"),U12,0)+IF((LEFT(T13,1)="A"),U13,0)+IF((LEFT(T14,1)="A"),U14,0)+IF((LEFT(T15,1)="A"),U15,0)+IF((LEFT(T16,1)="A"),U16,0)+IF((LEFT(T17,1)="A"),U17,0)+IF((LEFT(T18,1)="A"),U18,0)+IF((LEFT(T19,1)="A"),U19,0)+IF((LEFT(T20,1)="A"),U20,0)+IF((LEFT(T21,1)="A"),U21,0)+IF((LEFT(T22,1)="A"),U22,0)+IF((LEFT(T23,1)="A"),U23,0))/6</f>
        <v>17.763333333333335</v>
      </c>
      <c r="V29" s="44"/>
      <c r="W29" s="27"/>
      <c r="X29" s="1">
        <f>SUM(IF((LEFT(W4,1)="A"),X4,0)+IF((LEFT(W5,1)="A"),X5,0)+IF((LEFT(W6,1)="A"),X6,0)+IF((LEFT(W7,1)="A"),X7,0)+IF((LEFT(W8,1)="A"),X8,0)+IF((LEFT(W9,1)="A"),X9,0)+IF((LEFT(W10,1)="A"),X10,0)+IF((LEFT(W11,1)="A"),X11,0)+IF((LEFT(W12,1)="A"),X12,0)+IF((LEFT(W13,1)="A"),X13,0)+IF((LEFT(W14,1)="A"),X14,0)+IF((LEFT(W15,1)="A"),X15,0)+IF((LEFT(W16,1)="A"),X16,0)+IF((LEFT(W17,1)="A"),X17,0)+IF((LEFT(W18,1)="A"),X18,0)+IF((LEFT(W19,1)="A"),X19,0)+IF((LEFT(W20,1)="A"),X20,0)+IF((LEFT(W21,1)="A"),X21,0)+IF((LEFT(W22,1)="A"),X22,0)+IF((LEFT(W23,1)="A"),X23,0))/6</f>
        <v>17.741666666666671</v>
      </c>
      <c r="Y29" s="44"/>
      <c r="Z29" s="27"/>
      <c r="AA29" s="1">
        <f>SUM(IF((LEFT(Z4,1)="A"),AA4,0)+IF((LEFT(Z5,1)="A"),AA5,0)+IF((LEFT(Z6,1)="A"),AA6,0)+IF((LEFT(Z7,1)="A"),AA7,0)+IF((LEFT(Z8,1)="A"),AA8,0)+IF((LEFT(Z9,1)="A"),AA9,0)+IF((LEFT(Z10,1)="A"),AA10,0)+IF((LEFT(Z11,1)="A"),AA11,0)+IF((LEFT(Z12,1)="A"),AA12,0)+IF((LEFT(Z13,1)="A"),AA13,0)+IF((LEFT(Z14,1)="A"),AA14,0)+IF((LEFT(Z15,1)="A"),AA15,0)+IF((LEFT(Z16,1)="A"),AA16,0)+IF((LEFT(Z17,1)="A"),AA17,0)+IF((LEFT(Z18,1)="A"),AA18,0)+IF((LEFT(Z19,1)="A"),AA19,0)+IF((LEFT(Z20,1)="A"),AA20,0)+IF((LEFT(Z21,1)="A"),AA21,0)+IF((LEFT(Z22,1)="A"),AA22,0)+IF((LEFT(Z23,1)="A"),AA23,0))/6</f>
        <v>19.408333333333335</v>
      </c>
      <c r="AB29" s="27"/>
      <c r="AC29" s="27"/>
      <c r="AD29" s="1">
        <f>SUM(IF((LEFT(AC4,1)="A"),AD4,0)+IF((LEFT(AC5,1)="A"),AD5,0)+IF((LEFT(AC6,1)="A"),AD6,0)+IF((LEFT(AC7,1)="A"),AD7,0)+IF((LEFT(AC8,1)="A"),AD8,0)+IF((LEFT(AC9,1)="A"),AD9,0)+IF((LEFT(AC10,1)="A"),AD10,0)+IF((LEFT(AC11,1)="A"),AD11,0)+IF((LEFT(AC12,1)="A"),AD12,0)+IF((LEFT(AC13,1)="A"),AD13,0)+IF((LEFT(AC14,1)="A"),AD14,0)+IF((LEFT(AC15,1)="A"),AD15,0)+IF((LEFT(AC16,1)="A"),AD16,0)+IF((LEFT(AC17,1)="A"),AD17,0)+IF((LEFT(AC18,1)="A"),AD18,0)+IF((LEFT(AC19,1)="A"),AD19,0)+IF((LEFT(AC20,1)="A"),AD20,0)+IF((LEFT(AC21,1)="A"),AD21,0)+IF((LEFT(AC22,1)="A"),AD22,0)+IF((LEFT(AC23,1)="A"),AD23,0))/6</f>
        <v>19.761666666666667</v>
      </c>
      <c r="AE29" s="27"/>
      <c r="AF29" s="27"/>
      <c r="AG29" s="1">
        <f>SUM(IF((LEFT(AF4,1)="A"),AG4,0)+IF((LEFT(AF5,1)="A"),AG5,0)+IF((LEFT(AF6,1)="A"),AG6,0)+IF((LEFT(AF7,1)="A"),AG7,0)+IF((LEFT(AF8,1)="A"),AG8,0)+IF((LEFT(AF9,1)="A"),AG9,0)+IF((LEFT(AF10,1)="A"),AG10,0)+IF((LEFT(AF11,1)="A"),AG11,0)+IF((LEFT(AF12,1)="A"),AG12,0)+IF((LEFT(AF13,1)="A"),AG13,0)+IF((LEFT(AF14,1)="A"),AG14,0)+IF((LEFT(AF15,1)="A"),AG15,0)+IF((LEFT(AF16,1)="A"),AG16,0)+IF((LEFT(AF17,1)="A"),AG17,0)+IF((LEFT(AF18,1)="A"),AG18,0)+IF((LEFT(AF19,1)="A"),AG19,0)+IF((LEFT(AF20,1)="A"),AG20,0)+IF((LEFT(AF21,1)="A"),AG21,0)+IF((LEFT(AF22,1)="A"),AG22,0)+IF((LEFT(AF23,1)="A"),AG23,0))/6</f>
        <v>19.72</v>
      </c>
      <c r="AH29" s="27"/>
      <c r="AI29" s="27"/>
      <c r="AJ29" s="1">
        <f>SUM(IF((LEFT(AI4,1)="A"),AJ4,0)+IF((LEFT(AI5,1)="A"),AJ5,0)+IF((LEFT(AI6,1)="A"),AJ6,0)+IF((LEFT(AI7,1)="A"),AJ7,0)+IF((LEFT(AI8,1)="A"),AJ8,0)+IF((LEFT(AI9,1)="A"),AJ9,0)+IF((LEFT(AI10,1)="A"),AJ10,0)+IF((LEFT(AI11,1)="A"),AJ11,0)+IF((LEFT(AI12,1)="A"),AJ12,0)+IF((LEFT(AI13,1)="A"),AJ13,0)+IF((LEFT(AI14,1)="A"),AJ14,0)+IF((LEFT(AI15,1)="A"),AJ15,0)+IF((LEFT(AI16,1)="A"),AJ16,0)+IF((LEFT(AI17,1)="A"),AJ17,0)+IF((LEFT(AI18,1)="A"),AJ18,0)+IF((LEFT(AI19,1)="A"),AJ19,0)+IF((LEFT(AI20,1)="A"),AJ20,0)+IF((LEFT(AI21,1)="A"),AJ21,0)+IF((LEFT(AI22,1)="A"),AJ22,0)+IF((LEFT(AI23,1)="A"),AJ23,0))/6</f>
        <v>17.33666666666667</v>
      </c>
      <c r="AK29" s="27"/>
      <c r="AL29" s="27"/>
      <c r="AM29" s="1">
        <f>SUM(IF((LEFT(AL4,1)="A"),AM4,0)+IF((LEFT(AL5,1)="A"),AM5,0)+IF((LEFT(AL6,1)="A"),AM6,0)+IF((LEFT(AL7,1)="A"),AM7,0)+IF((LEFT(AL8,1)="A"),AM8,0)+IF((LEFT(AL9,1)="A"),AM9,0)+IF((LEFT(AL10,1)="A"),AM10,0)+IF((LEFT(AL11,1)="A"),AM11,0)+IF((LEFT(AL12,1)="A"),AM12,0)+IF((LEFT(AL13,1)="A"),AM13,0)+IF((LEFT(AL14,1)="A"),AM14,0)+IF((LEFT(AL15,1)="A"),AM15,0)+IF((LEFT(AL16,1)="A"),AM16,0)+IF((LEFT(AL17,1)="A"),AM17,0)+IF((LEFT(AL18,1)="A"),AM18,0)+IF((LEFT(AL19,1)="A"),AM19,0)+IF((LEFT(AL20,1)="A"),AM20,0)+IF((LEFT(AL21,1)="A"),AM21,0)+IF((LEFT(AL22,1)="A"),AM22,0)+IF((LEFT(AL23,1)="A"),AM23,0))/6</f>
        <v>18.986666666666668</v>
      </c>
      <c r="AN29" s="27"/>
      <c r="AO29" s="1">
        <f>AVERAGE(O29,R29,U29,X29,AA29,AD29,AG29,AJ29,AM29)</f>
        <v>18.633148148148152</v>
      </c>
      <c r="AP29" s="30"/>
    </row>
    <row r="30" spans="2:42" ht="15.75" thickBot="1" x14ac:dyDescent="0.3">
      <c r="D30" s="19" t="s">
        <v>66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3">
        <f>SUM(IF((LEFT(N5,1)="B"),O5,0)+IF((LEFT(N6,1)="B"),O6,0)+IF((LEFT(N7,1)="B"),O7,0)+IF((LEFT(N8,1)="B"),O8,0)+IF((LEFT(N9,1)="B"),O9,0)+IF((LEFT(N10,1)="B"),O10,0)+IF((LEFT(N11,1)="B"),O11,0)+IF((LEFT(N12,1)="B"),O12,0)+IF((LEFT(N13,1)="B"),O13,0)+IF((LEFT(N14,1)="B"),O14,0)+IF((LEFT(N15,1)="B"),O15,0)+IF((LEFT(N16,1)="B"),O16,0)+IF((LEFT(N17,1)="B"),O17,0)+IF((LEFT(N18,1)="B"),O18,0)+IF((LEFT(N19,1)="B"),O19,0)+IF((LEFT(N20,1)="B"),O20,0)+IF((LEFT(N21,1)="B"),O21,0)+IF((LEFT(N22,1)="B"),O22,0)+IF((LEFT(N23,1)="B"),O23,0))/6</f>
        <v>13.494999999999999</v>
      </c>
      <c r="P30" s="45"/>
      <c r="Q30" s="28"/>
      <c r="R30" s="3">
        <f>SUM(IF((LEFT(Q5,1)="B"),R5,0)+IF((LEFT(Q6,1)="B"),R6,0)+IF((LEFT(Q7,1)="B"),R7,0)+IF((LEFT(Q8,1)="B"),R8,0)+IF((LEFT(Q9,1)="B"),R9,0)+IF((LEFT(Q10,1)="B"),R10,0)+IF((LEFT(Q11,1)="B"),R11,0)+IF((LEFT(Q12,1)="B"),R12,0)+IF((LEFT(Q13,1)="B"),R13,0)+IF((LEFT(Q14,1)="B"),R14,0)+IF((LEFT(Q15,1)="B"),R15,0)+IF((LEFT(Q16,1)="B"),R16,0)+IF((LEFT(Q17,1)="B"),R17,0)+IF((LEFT(Q18,1)="B"),R18,0)+IF((LEFT(Q19,1)="B"),R19,0)+IF((LEFT(Q20,1)="B"),R20,0)+IF((LEFT(Q21,1)="B"),R21,0)+IF((LEFT(Q22,1)="B"),R22,0)+IF((LEFT(Q23,1)="B"),R23,0))/6</f>
        <v>12.829999999999998</v>
      </c>
      <c r="S30" s="45"/>
      <c r="T30" s="28"/>
      <c r="U30" s="3">
        <f>SUM(IF((LEFT(T5,1)="B"),U5,0)+IF((LEFT(T6,1)="B"),U6,0)+IF((LEFT(T7,1)="B"),U7,0)+IF((LEFT(T8,1)="B"),U8,0)+IF((LEFT(T9,1)="B"),U9,0)+IF((LEFT(T10,1)="B"),U10,0)+IF((LEFT(T11,1)="B"),U11,0)+IF((LEFT(T12,1)="B"),U12,0)+IF((LEFT(T13,1)="B"),U13,0)+IF((LEFT(T14,1)="B"),U14,0)+IF((LEFT(T15,1)="B"),U15,0)+IF((LEFT(T16,1)="B"),U16,0)+IF((LEFT(T17,1)="B"),U17,0)+IF((LEFT(T18,1)="B"),U18,0)+IF((LEFT(T19,1)="B"),U19,0)+IF((LEFT(T20,1)="B"),U20,0)+IF((LEFT(T21,1)="B"),U21,0)+IF((LEFT(T22,1)="B"),U22,0)+IF((LEFT(T23,1)="B"),U23,0))/6</f>
        <v>17.066666666666666</v>
      </c>
      <c r="V30" s="45"/>
      <c r="W30" s="28"/>
      <c r="X30" s="3">
        <f>SUM(IF((LEFT(W5,1)="B"),X5,0)+IF((LEFT(W6,1)="B"),X6,0)+IF((LEFT(W7,1)="B"),X7,0)+IF((LEFT(W8,1)="B"),X8,0)+IF((LEFT(W9,1)="B"),X9,0)+IF((LEFT(W10,1)="B"),X10,0)+IF((LEFT(W11,1)="B"),X11,0)+IF((LEFT(W12,1)="B"),X12,0)+IF((LEFT(W13,1)="B"),X13,0)+IF((LEFT(W14,1)="B"),X14,0)+IF((LEFT(W15,1)="B"),X15,0)+IF((LEFT(W16,1)="B"),X16,0)+IF((LEFT(W17,1)="B"),X17,0)+IF((LEFT(W18,1)="B"),X18,0)+IF((LEFT(W19,1)="B"),X19,0)+IF((LEFT(W20,1)="B"),X20,0)+IF((LEFT(W21,1)="B"),X21,0)+IF((LEFT(W22,1)="B"),X22,0)+IF((LEFT(W23,1)="B"),X23,0))/6</f>
        <v>15.924999999999999</v>
      </c>
      <c r="Y30" s="45"/>
      <c r="Z30" s="28"/>
      <c r="AA30" s="3">
        <f>SUM(IF((LEFT(Z5,1)="B"),AA5,0)+IF((LEFT(Z6,1)="B"),AA6,0)+IF((LEFT(Z7,1)="B"),AA7,0)+IF((LEFT(Z8,1)="B"),AA8,0)+IF((LEFT(Z9,1)="B"),AA9,0)+IF((LEFT(Z10,1)="B"),AA10,0)+IF((LEFT(Z11,1)="B"),AA11,0)+IF((LEFT(Z12,1)="B"),AA12,0)+IF((LEFT(Z13,1)="B"),AA13,0)+IF((LEFT(Z14,1)="B"),AA14,0)+IF((LEFT(Z15,1)="B"),AA15,0)+IF((LEFT(Z16,1)="B"),AA16,0)+IF((LEFT(Z17,1)="B"),AA17,0)+IF((LEFT(Z18,1)="B"),AA18,0)+IF((LEFT(Z19,1)="B"),AA19,0)+IF((LEFT(Z20,1)="B"),AA20,0)+IF((LEFT(Z21,1)="B"),AA21,0)+IF((LEFT(Z22,1)="B"),AA22,0)+IF((LEFT(Z23,1)="B"),AA23,0))/6</f>
        <v>17.818333333333332</v>
      </c>
      <c r="AB30" s="28"/>
      <c r="AC30" s="28"/>
      <c r="AD30" s="3">
        <f>SUM(IF((LEFT(AC5,1)="B"),AD5,0)+IF((LEFT(AC6,1)="B"),AD6,0)+IF((LEFT(AC7,1)="B"),AD7,0)+IF((LEFT(AC8,1)="B"),AD8,0)+IF((LEFT(AC9,1)="B"),AD9,0)+IF((LEFT(AC10,1)="B"),AD10,0)+IF((LEFT(AC11,1)="B"),AD11,0)+IF((LEFT(AC12,1)="B"),AD12,0)+IF((LEFT(AC13,1)="B"),AD13,0)+IF((LEFT(AC14,1)="B"),AD14,0)+IF((LEFT(AC15,1)="B"),AD15,0)+IF((LEFT(AC16,1)="B"),AD16,0)+IF((LEFT(AC17,1)="B"),AD17,0)+IF((LEFT(AC18,1)="B"),AD18,0)+IF((LEFT(AC19,1)="B"),AD19,0)+IF((LEFT(AC20,1)="B"),AD20,0)+IF((LEFT(AC21,1)="B"),AD21,0)+IF((LEFT(AC22,1)="B"),AD22,0)+IF((LEFT(AC23,1)="B"),AD23,0))/6</f>
        <v>17.263333333333332</v>
      </c>
      <c r="AE30" s="28"/>
      <c r="AF30" s="28"/>
      <c r="AG30" s="3">
        <f>SUM(IF((LEFT(AF5,1)="B"),AG5,0)+IF((LEFT(AF6,1)="B"),AG6,0)+IF((LEFT(AF7,1)="B"),AG7,0)+IF((LEFT(AF8,1)="B"),AG8,0)+IF((LEFT(AF9,1)="B"),AG9,0)+IF((LEFT(AF10,1)="B"),AG10,0)+IF((LEFT(AF11,1)="B"),AG11,0)+IF((LEFT(AF12,1)="B"),AG12,0)+IF((LEFT(AF13,1)="B"),AG13,0)+IF((LEFT(AF14,1)="B"),AG14,0)+IF((LEFT(AF15,1)="B"),AG15,0)+IF((LEFT(AF16,1)="B"),AG16,0)+IF((LEFT(AF17,1)="B"),AG17,0)+IF((LEFT(AF18,1)="B"),AG18,0)+IF((LEFT(AF19,1)="B"),AG19,0)+IF((LEFT(AF20,1)="B"),AG20,0)+IF((LEFT(AF21,1)="B"),AG21,0)+IF((LEFT(AF22,1)="B"),AG22,0)+IF((LEFT(AF23,1)="B"),AG23,0))/6</f>
        <v>16.938333333333333</v>
      </c>
      <c r="AH30" s="28"/>
      <c r="AI30" s="28"/>
      <c r="AJ30" s="3">
        <f>SUM(IF((LEFT(AI5,1)="B"),AJ5,0)+IF((LEFT(AI6,1)="B"),AJ6,0)+IF((LEFT(AI7,1)="B"),AJ7,0)+IF((LEFT(AI8,1)="B"),AJ8,0)+IF((LEFT(AI9,1)="B"),AJ9,0)+IF((LEFT(AI10,1)="B"),AJ10,0)+IF((LEFT(AI11,1)="B"),AJ11,0)+IF((LEFT(AI12,1)="B"),AJ12,0)+IF((LEFT(AI13,1)="B"),AJ13,0)+IF((LEFT(AI14,1)="B"),AJ14,0)+IF((LEFT(AI15,1)="B"),AJ15,0)+IF((LEFT(AI16,1)="B"),AJ16,0)+IF((LEFT(AI17,1)="B"),AJ17,0)+IF((LEFT(AI18,1)="B"),AJ18,0)+IF((LEFT(AI19,1)="B"),AJ19,0)+IF((LEFT(AI20,1)="B"),AJ20,0)+IF((LEFT(AI21,1)="B"),AJ21,0)+IF((LEFT(AI22,1)="B"),AJ22,0)+IF((LEFT(AI23,1)="B"),AJ23,0))/6</f>
        <v>17.168333333333333</v>
      </c>
      <c r="AK30" s="28"/>
      <c r="AL30" s="28"/>
      <c r="AM30" s="3">
        <f>SUM(IF((LEFT(AL5,1)="B"),AM5,0)+IF((LEFT(AL6,1)="B"),AM6,0)+IF((LEFT(AL7,1)="B"),AM7,0)+IF((LEFT(AL8,1)="B"),AM8,0)+IF((LEFT(AL9,1)="B"),AM9,0)+IF((LEFT(AL10,1)="B"),AM10,0)+IF((LEFT(AL11,1)="B"),AM11,0)+IF((LEFT(AL12,1)="B"),AM12,0)+IF((LEFT(AL13,1)="B"),AM13,0)+IF((LEFT(AL14,1)="B"),AM14,0)+IF((LEFT(AL15,1)="B"),AM15,0)+IF((LEFT(AL16,1)="B"),AM16,0)+IF((LEFT(AL17,1)="B"),AM17,0)+IF((LEFT(AL18,1)="B"),AM18,0)+IF((LEFT(AL19,1)="B"),AM19,0)+IF((LEFT(AL20,1)="B"),AM20,0)+IF((LEFT(AL21,1)="B"),AM21,0)+IF((LEFT(AL22,1)="B"),AM22,0)+IF((LEFT(AL23,1)="B"),AM23,0))/6</f>
        <v>16.715</v>
      </c>
      <c r="AN30" s="28"/>
      <c r="AO30" s="3">
        <f>AVERAGE(O30,R30,U30,X30,AA30,AD30,AG30,AJ30,AM30)</f>
        <v>16.135555555555555</v>
      </c>
      <c r="AP30" s="31"/>
    </row>
    <row r="31" spans="2:42" ht="15.75" thickTop="1" x14ac:dyDescent="0.25"/>
  </sheetData>
  <sortState ref="D4:AP18">
    <sortCondition descending="1" ref="AP4:AP18"/>
  </sortState>
  <mergeCells count="9">
    <mergeCell ref="AF2:AH2"/>
    <mergeCell ref="AI2:AK2"/>
    <mergeCell ref="AL2:AN2"/>
    <mergeCell ref="N2:P2"/>
    <mergeCell ref="Q2:S2"/>
    <mergeCell ref="T2:V2"/>
    <mergeCell ref="W2:Y2"/>
    <mergeCell ref="Z2:AB2"/>
    <mergeCell ref="AC2:AE2"/>
  </mergeCells>
  <conditionalFormatting sqref="N4:AN24">
    <cfRule type="cellIs" dxfId="5" priority="33" operator="equal">
      <formula>0</formula>
    </cfRule>
    <cfRule type="cellIs" dxfId="4" priority="34" operator="equal">
      <formula>"A 0-0"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41"/>
  <sheetViews>
    <sheetView showGridLines="0" showRowColHeaders="0" zoomScaleNormal="100" workbookViewId="0">
      <pane xSplit="13" ySplit="3" topLeftCell="AI4" activePane="bottomRight" state="frozen"/>
      <selection pane="topRight" activeCell="N1" sqref="N1"/>
      <selection pane="bottomLeft" activeCell="A4" sqref="A4"/>
      <selection pane="bottomRight"/>
    </sheetView>
  </sheetViews>
  <sheetFormatPr defaultRowHeight="15" x14ac:dyDescent="0.25"/>
  <cols>
    <col min="2" max="2" width="12.5703125" customWidth="1"/>
    <col min="3" max="3" width="1.5703125" customWidth="1"/>
    <col min="4" max="4" width="18.85546875" style="5" customWidth="1"/>
    <col min="5" max="12" width="7.7109375" style="5" customWidth="1"/>
    <col min="13" max="13" width="12.7109375" style="5" customWidth="1"/>
    <col min="14" max="15" width="12" style="5" customWidth="1"/>
    <col min="16" max="16" width="12" style="9" customWidth="1"/>
    <col min="17" max="18" width="12" style="5" customWidth="1"/>
    <col min="19" max="19" width="12" style="9" customWidth="1"/>
    <col min="20" max="20" width="12" style="5" customWidth="1" collapsed="1"/>
    <col min="21" max="21" width="12" style="5" customWidth="1"/>
    <col min="22" max="22" width="12" style="9" customWidth="1"/>
    <col min="23" max="24" width="12" style="5" customWidth="1"/>
    <col min="25" max="25" width="12" style="9" customWidth="1"/>
    <col min="26" max="40" width="12" style="5" customWidth="1"/>
    <col min="41" max="43" width="12" style="5" hidden="1" customWidth="1"/>
    <col min="44" max="44" width="10.42578125" style="5" customWidth="1"/>
    <col min="45" max="45" width="10.140625" style="5" customWidth="1"/>
  </cols>
  <sheetData>
    <row r="1" spans="2:45" ht="15.75" thickBot="1" x14ac:dyDescent="0.3"/>
    <row r="2" spans="2:45" ht="16.5" thickTop="1" thickBot="1" x14ac:dyDescent="0.3">
      <c r="N2" s="93" t="s">
        <v>75</v>
      </c>
      <c r="O2" s="94"/>
      <c r="P2" s="95"/>
      <c r="Q2" s="93" t="s">
        <v>76</v>
      </c>
      <c r="R2" s="94"/>
      <c r="S2" s="95"/>
      <c r="T2" s="93" t="s">
        <v>77</v>
      </c>
      <c r="U2" s="94"/>
      <c r="V2" s="95"/>
      <c r="W2" s="93" t="s">
        <v>78</v>
      </c>
      <c r="X2" s="94"/>
      <c r="Y2" s="95"/>
      <c r="Z2" s="93" t="s">
        <v>79</v>
      </c>
      <c r="AA2" s="94"/>
      <c r="AB2" s="95"/>
      <c r="AC2" s="93" t="s">
        <v>80</v>
      </c>
      <c r="AD2" s="94"/>
      <c r="AE2" s="95"/>
      <c r="AF2" s="93" t="s">
        <v>81</v>
      </c>
      <c r="AG2" s="94"/>
      <c r="AH2" s="95"/>
      <c r="AI2" s="93" t="s">
        <v>82</v>
      </c>
      <c r="AJ2" s="94"/>
      <c r="AK2" s="95"/>
      <c r="AL2" s="93" t="s">
        <v>83</v>
      </c>
      <c r="AM2" s="94"/>
      <c r="AN2" s="95"/>
      <c r="AO2" s="93" t="s">
        <v>83</v>
      </c>
      <c r="AP2" s="94"/>
      <c r="AQ2" s="95"/>
    </row>
    <row r="3" spans="2:45" ht="16.5" thickTop="1" thickBot="1" x14ac:dyDescent="0.3">
      <c r="B3" s="65" t="s">
        <v>70</v>
      </c>
      <c r="D3" s="38" t="s">
        <v>0</v>
      </c>
      <c r="E3" s="36" t="s">
        <v>1</v>
      </c>
      <c r="F3" s="36" t="s">
        <v>2</v>
      </c>
      <c r="G3" s="36" t="s">
        <v>3</v>
      </c>
      <c r="H3" s="36" t="s">
        <v>4</v>
      </c>
      <c r="I3" s="36" t="s">
        <v>5</v>
      </c>
      <c r="J3" s="36" t="s">
        <v>6</v>
      </c>
      <c r="K3" s="36" t="s">
        <v>7</v>
      </c>
      <c r="L3" s="36" t="s">
        <v>56</v>
      </c>
      <c r="M3" s="46" t="s">
        <v>8</v>
      </c>
      <c r="N3" s="38" t="s">
        <v>68</v>
      </c>
      <c r="O3" s="36" t="s">
        <v>57</v>
      </c>
      <c r="P3" s="14" t="s">
        <v>6</v>
      </c>
      <c r="Q3" s="38" t="s">
        <v>68</v>
      </c>
      <c r="R3" s="36" t="s">
        <v>57</v>
      </c>
      <c r="S3" s="14" t="s">
        <v>6</v>
      </c>
      <c r="T3" s="38" t="s">
        <v>68</v>
      </c>
      <c r="U3" s="36" t="s">
        <v>57</v>
      </c>
      <c r="V3" s="37" t="s">
        <v>6</v>
      </c>
      <c r="W3" s="38" t="s">
        <v>68</v>
      </c>
      <c r="X3" s="36" t="s">
        <v>57</v>
      </c>
      <c r="Y3" s="14" t="s">
        <v>6</v>
      </c>
      <c r="Z3" s="38" t="s">
        <v>68</v>
      </c>
      <c r="AA3" s="36" t="s">
        <v>57</v>
      </c>
      <c r="AB3" s="37" t="s">
        <v>6</v>
      </c>
      <c r="AC3" s="38" t="s">
        <v>58</v>
      </c>
      <c r="AD3" s="36" t="s">
        <v>57</v>
      </c>
      <c r="AE3" s="37" t="s">
        <v>6</v>
      </c>
      <c r="AF3" s="38" t="s">
        <v>68</v>
      </c>
      <c r="AG3" s="36" t="s">
        <v>57</v>
      </c>
      <c r="AH3" s="37" t="s">
        <v>6</v>
      </c>
      <c r="AI3" s="38" t="s">
        <v>68</v>
      </c>
      <c r="AJ3" s="36" t="s">
        <v>57</v>
      </c>
      <c r="AK3" s="37" t="s">
        <v>6</v>
      </c>
      <c r="AL3" s="55" t="s">
        <v>68</v>
      </c>
      <c r="AM3" s="36" t="s">
        <v>57</v>
      </c>
      <c r="AN3" s="37" t="s">
        <v>6</v>
      </c>
      <c r="AO3" s="55" t="s">
        <v>68</v>
      </c>
      <c r="AP3" s="36" t="s">
        <v>57</v>
      </c>
      <c r="AQ3" s="37" t="s">
        <v>6</v>
      </c>
      <c r="AR3" s="54" t="s">
        <v>59</v>
      </c>
      <c r="AS3" s="37" t="s">
        <v>60</v>
      </c>
    </row>
    <row r="4" spans="2:45" ht="15.75" thickTop="1" x14ac:dyDescent="0.25">
      <c r="B4" s="64">
        <v>1</v>
      </c>
      <c r="D4" s="48" t="s">
        <v>42</v>
      </c>
      <c r="E4" s="47">
        <f t="shared" ref="E4:E19" si="0">COUNT(O4,R4,U4,X4,AA4,AD4,AG4,AJ4,AM4,AP4)</f>
        <v>9</v>
      </c>
      <c r="F4" s="7">
        <f t="shared" ref="F4:F19" si="1">SUM(IF(AND((LEFT(N4,1)="A"),(MID(N4,3,1)="4")),1,0)+IF(AND((LEFT(Q4,1)="A"),(MID(Q4,3,1)="4")),1,0)+IF(AND((LEFT(T4,1)="A"),(MID(T4,3,1)="4")),1,0)+IF(AND((LEFT(W4,1)="A"),(MID(W4,3,1)="4")),1,0)+IF(AND((LEFT(Z4,1)="A"),(MID(Z4,3,1)="4")),1,0)+IF(AND((LEFT(AC4,1)="A"),(MID(AC4,3,1)="4")),1,0)+IF(AND((LEFT(AF4,1)="A"),(MID(AF4,3,1)="4")),1,0)+IF(AND((LEFT(AI4,1)="A"),(MID(AI4,3,1)="4")),1,0)+IF(AND((LEFT(AL4,1)="A"),(MID(AL4,3,1)="4")),1,0)+IF(AND((LEFT(AO4,1)="A"),(MID(AO4,3,1)="4")),1,0)+IF(AND((LEFT(N4,1)="B"),(MID(N4,3,1)="3")),1,0)+IF(AND((LEFT(Q4,1)="B"),(MID(Q4,3,1)="3")),1,0)+IF(AND((LEFT(T4,1)="B"),(MID(T4,3,1)="3")),1,0)+IF(AND((LEFT(W4,1)="B"),(MID(W4,3,1)="3")),1,0)+IF(AND((LEFT(Z4,1)="B"),(MID(Z4,3,1)="3")),1,0)+IF(AND((LEFT(AC4,1)="B"),(MID(AC4,3,1)="3")),1,0)+IF(AND((LEFT(AF4,1)="B"),(MID(AF4,3,1)="3")),1,0)+IF(AND((LEFT(AI4,1)="B"),(MID(AI4,3,1)="3")),1,0)+IF(AND((LEFT(AL4,1)="B"),(MID(AL4,3,1)="3")),1,0)+IF(AND((LEFT(AO4,1)="B"),(MID(AO4,3,1)="3")),1,0))</f>
        <v>8</v>
      </c>
      <c r="G4" s="7">
        <f t="shared" ref="G4:G19" si="2">E4-F4</f>
        <v>1</v>
      </c>
      <c r="H4" s="7">
        <f t="shared" ref="H4:H19" si="3">SUM(MID(N4,3,1))+(MID(Q4,3,1)+(MID(T4,3,1)+(MID(W4,3,1)+(MID(Z4,3,1)+(MID(AC4,3,1)+(MID(AF4,3,1))+(MID(AI4,3,1))+(MID(AL4,3,1))+(MID(AO4,3,1)))))))</f>
        <v>33</v>
      </c>
      <c r="I4" s="7">
        <f t="shared" ref="I4:I19" si="4">SUM(MID(N4,5,1))+(MID(Q4,5,1)+(MID(T4,5,1)+(MID(W4,5,1)+(MID(Z4,5,1)+(MID(AC4,5,1)+(MID(AF4,5,1))+(MID(AI4,5,1))+(MID(AL4,5,1))+(MID(AO4,5,1)))))))</f>
        <v>17</v>
      </c>
      <c r="J4" s="1">
        <f t="shared" ref="J4:J19" si="5">SUM(P4,S4,V4,Y4,AB4,AE4,AH4,AK4,AN4,AQ4)</f>
        <v>122.89000000000001</v>
      </c>
      <c r="K4" s="6">
        <v>5</v>
      </c>
      <c r="L4" s="6">
        <f t="shared" ref="L4:L33" si="6">H4+I4</f>
        <v>50</v>
      </c>
      <c r="M4" s="35">
        <f t="shared" ref="M4:M33" si="7">IF(ISERROR((J4)/L4),0,(J4)/L4)</f>
        <v>2.4578000000000002</v>
      </c>
      <c r="N4" s="87" t="s">
        <v>34</v>
      </c>
      <c r="O4" s="51">
        <v>30</v>
      </c>
      <c r="P4" s="43">
        <v>15.41</v>
      </c>
      <c r="Q4" s="90" t="s">
        <v>38</v>
      </c>
      <c r="R4" s="51">
        <v>24.18</v>
      </c>
      <c r="S4" s="43">
        <v>6.2</v>
      </c>
      <c r="T4" s="87" t="s">
        <v>32</v>
      </c>
      <c r="U4" s="51">
        <v>30.56</v>
      </c>
      <c r="V4" s="43">
        <v>15.84</v>
      </c>
      <c r="W4" s="89" t="s">
        <v>34</v>
      </c>
      <c r="X4" s="51">
        <v>26.05</v>
      </c>
      <c r="Y4" s="43">
        <v>12.43</v>
      </c>
      <c r="Z4" s="89" t="s">
        <v>32</v>
      </c>
      <c r="AA4" s="51">
        <v>26.22</v>
      </c>
      <c r="AB4" s="43">
        <v>14.2</v>
      </c>
      <c r="AC4" s="89" t="s">
        <v>34</v>
      </c>
      <c r="AD4" s="51">
        <v>24.93</v>
      </c>
      <c r="AE4" s="43">
        <v>11.82</v>
      </c>
      <c r="AF4" s="89" t="s">
        <v>30</v>
      </c>
      <c r="AG4" s="51">
        <v>25.87</v>
      </c>
      <c r="AH4" s="43">
        <v>20.2</v>
      </c>
      <c r="AI4" s="87" t="s">
        <v>36</v>
      </c>
      <c r="AJ4" s="51">
        <v>28.63</v>
      </c>
      <c r="AK4" s="43">
        <v>9.76</v>
      </c>
      <c r="AL4" s="87" t="s">
        <v>34</v>
      </c>
      <c r="AM4" s="51">
        <v>29.82</v>
      </c>
      <c r="AN4" s="43">
        <v>17.03</v>
      </c>
      <c r="AO4" s="61" t="s">
        <v>64</v>
      </c>
      <c r="AP4" s="52"/>
      <c r="AQ4" s="2"/>
      <c r="AR4" s="52">
        <f t="shared" ref="AR4:AR33" si="8">IF(ISERROR(AVERAGE(O4,R4,U4,X4,AA4,AD4,AG4,AJ4,AM4,AP4)),0,(AVERAGE(O4,R4,U4,X4,AA4,AD4,AG4,AJ4,AM4,AP4)))</f>
        <v>27.362222222222222</v>
      </c>
      <c r="AS4" s="43">
        <f t="shared" ref="AS4:AS33" si="9">AR4+F4</f>
        <v>35.362222222222222</v>
      </c>
    </row>
    <row r="5" spans="2:45" x14ac:dyDescent="0.25">
      <c r="B5" s="62">
        <v>2</v>
      </c>
      <c r="D5" s="49" t="s">
        <v>31</v>
      </c>
      <c r="E5" s="47">
        <f t="shared" si="0"/>
        <v>7</v>
      </c>
      <c r="F5" s="7">
        <f t="shared" si="1"/>
        <v>5</v>
      </c>
      <c r="G5" s="7">
        <f t="shared" si="2"/>
        <v>2</v>
      </c>
      <c r="H5" s="7">
        <f t="shared" si="3"/>
        <v>25</v>
      </c>
      <c r="I5" s="7">
        <f t="shared" si="4"/>
        <v>18</v>
      </c>
      <c r="J5" s="1">
        <f t="shared" si="5"/>
        <v>125.41999999999999</v>
      </c>
      <c r="K5" s="7">
        <v>1</v>
      </c>
      <c r="L5" s="7">
        <f t="shared" si="6"/>
        <v>43</v>
      </c>
      <c r="M5" s="35">
        <f t="shared" si="7"/>
        <v>2.9167441860465115</v>
      </c>
      <c r="N5" s="60" t="s">
        <v>44</v>
      </c>
      <c r="O5" s="52">
        <v>25.85</v>
      </c>
      <c r="P5" s="2">
        <v>18.5</v>
      </c>
      <c r="Q5" s="60" t="s">
        <v>40</v>
      </c>
      <c r="R5" s="52">
        <v>27.13</v>
      </c>
      <c r="S5" s="2">
        <v>15.22</v>
      </c>
      <c r="T5" s="61" t="s">
        <v>64</v>
      </c>
      <c r="U5" s="52"/>
      <c r="V5" s="2"/>
      <c r="W5" s="73" t="s">
        <v>36</v>
      </c>
      <c r="X5" s="52">
        <v>29.91</v>
      </c>
      <c r="Y5" s="2">
        <v>10.97</v>
      </c>
      <c r="Z5" s="73" t="s">
        <v>30</v>
      </c>
      <c r="AA5" s="52">
        <v>28.87</v>
      </c>
      <c r="AB5" s="2">
        <v>25</v>
      </c>
      <c r="AC5" s="73" t="s">
        <v>32</v>
      </c>
      <c r="AD5" s="52">
        <v>29.7</v>
      </c>
      <c r="AE5" s="2">
        <v>14.04</v>
      </c>
      <c r="AF5" s="61" t="s">
        <v>30</v>
      </c>
      <c r="AG5" s="52">
        <v>26.47</v>
      </c>
      <c r="AH5" s="2">
        <v>19.12</v>
      </c>
      <c r="AI5" s="60" t="s">
        <v>64</v>
      </c>
      <c r="AJ5" s="52"/>
      <c r="AK5" s="2"/>
      <c r="AL5" s="61" t="s">
        <v>30</v>
      </c>
      <c r="AM5" s="52">
        <v>27.21</v>
      </c>
      <c r="AN5" s="2">
        <v>22.57</v>
      </c>
      <c r="AO5" s="61" t="s">
        <v>64</v>
      </c>
      <c r="AP5" s="52"/>
      <c r="AQ5" s="2"/>
      <c r="AR5" s="52">
        <f t="shared" si="8"/>
        <v>27.877142857142861</v>
      </c>
      <c r="AS5" s="2">
        <f t="shared" si="9"/>
        <v>32.877142857142857</v>
      </c>
    </row>
    <row r="6" spans="2:45" x14ac:dyDescent="0.25">
      <c r="B6" s="62">
        <v>3</v>
      </c>
      <c r="D6" s="49" t="s">
        <v>67</v>
      </c>
      <c r="E6" s="47">
        <f t="shared" si="0"/>
        <v>9</v>
      </c>
      <c r="F6" s="7">
        <f t="shared" si="1"/>
        <v>6</v>
      </c>
      <c r="G6" s="7">
        <f t="shared" si="2"/>
        <v>3</v>
      </c>
      <c r="H6" s="7">
        <f t="shared" si="3"/>
        <v>27</v>
      </c>
      <c r="I6" s="7">
        <f t="shared" si="4"/>
        <v>22</v>
      </c>
      <c r="J6" s="1">
        <f t="shared" si="5"/>
        <v>99.820000000000007</v>
      </c>
      <c r="K6" s="7">
        <v>1</v>
      </c>
      <c r="L6" s="7">
        <f t="shared" si="6"/>
        <v>49</v>
      </c>
      <c r="M6" s="35">
        <f t="shared" si="7"/>
        <v>2.0371428571428574</v>
      </c>
      <c r="N6" s="61" t="s">
        <v>18</v>
      </c>
      <c r="O6" s="52">
        <v>23.07</v>
      </c>
      <c r="P6" s="2">
        <v>5.65</v>
      </c>
      <c r="Q6" s="73" t="s">
        <v>18</v>
      </c>
      <c r="R6" s="52">
        <v>26.81</v>
      </c>
      <c r="S6" s="2">
        <v>13.52</v>
      </c>
      <c r="T6" s="73" t="s">
        <v>19</v>
      </c>
      <c r="U6" s="52">
        <v>31.31</v>
      </c>
      <c r="V6" s="2">
        <v>6.74</v>
      </c>
      <c r="W6" s="61" t="s">
        <v>26</v>
      </c>
      <c r="X6" s="52">
        <v>25.84</v>
      </c>
      <c r="Y6" s="2">
        <v>9.9600000000000009</v>
      </c>
      <c r="Z6" s="61" t="s">
        <v>34</v>
      </c>
      <c r="AA6" s="52">
        <v>24.98</v>
      </c>
      <c r="AB6" s="2">
        <v>14</v>
      </c>
      <c r="AC6" s="60" t="s">
        <v>44</v>
      </c>
      <c r="AD6" s="52">
        <v>23.2</v>
      </c>
      <c r="AE6" s="2">
        <v>12.94</v>
      </c>
      <c r="AF6" s="61" t="s">
        <v>30</v>
      </c>
      <c r="AG6" s="52">
        <v>25.05</v>
      </c>
      <c r="AH6" s="2">
        <v>17</v>
      </c>
      <c r="AI6" s="60" t="s">
        <v>40</v>
      </c>
      <c r="AJ6" s="52">
        <v>23.57</v>
      </c>
      <c r="AK6" s="2">
        <v>8.2100000000000009</v>
      </c>
      <c r="AL6" s="60" t="s">
        <v>40</v>
      </c>
      <c r="AM6" s="52">
        <v>25.82</v>
      </c>
      <c r="AN6" s="2">
        <v>11.8</v>
      </c>
      <c r="AO6" s="61" t="s">
        <v>64</v>
      </c>
      <c r="AP6" s="52"/>
      <c r="AQ6" s="2"/>
      <c r="AR6" s="52">
        <f t="shared" si="8"/>
        <v>25.516666666666666</v>
      </c>
      <c r="AS6" s="2">
        <f t="shared" si="9"/>
        <v>31.516666666666666</v>
      </c>
    </row>
    <row r="7" spans="2:45" x14ac:dyDescent="0.25">
      <c r="B7" s="62">
        <v>4</v>
      </c>
      <c r="D7" s="49" t="s">
        <v>28</v>
      </c>
      <c r="E7" s="47">
        <f t="shared" si="0"/>
        <v>9</v>
      </c>
      <c r="F7" s="7">
        <f t="shared" si="1"/>
        <v>6</v>
      </c>
      <c r="G7" s="7">
        <f t="shared" si="2"/>
        <v>3</v>
      </c>
      <c r="H7" s="7">
        <f t="shared" si="3"/>
        <v>21</v>
      </c>
      <c r="I7" s="7">
        <f t="shared" si="4"/>
        <v>17</v>
      </c>
      <c r="J7" s="1">
        <f t="shared" si="5"/>
        <v>58.5</v>
      </c>
      <c r="K7" s="7">
        <v>1</v>
      </c>
      <c r="L7" s="7">
        <f t="shared" si="6"/>
        <v>38</v>
      </c>
      <c r="M7" s="35">
        <f t="shared" si="7"/>
        <v>1.5394736842105263</v>
      </c>
      <c r="N7" s="61" t="s">
        <v>32</v>
      </c>
      <c r="O7" s="52">
        <v>25.14</v>
      </c>
      <c r="P7" s="2">
        <v>9.16</v>
      </c>
      <c r="Q7" s="60" t="s">
        <v>89</v>
      </c>
      <c r="R7" s="52">
        <v>23.37</v>
      </c>
      <c r="S7" s="2">
        <v>4.71</v>
      </c>
      <c r="T7" s="60" t="s">
        <v>89</v>
      </c>
      <c r="U7" s="52">
        <v>20.89</v>
      </c>
      <c r="V7" s="2">
        <v>2.2000000000000002</v>
      </c>
      <c r="W7" s="61" t="s">
        <v>26</v>
      </c>
      <c r="X7" s="52">
        <v>26.61</v>
      </c>
      <c r="Y7" s="2">
        <v>7.88</v>
      </c>
      <c r="Z7" s="60" t="s">
        <v>21</v>
      </c>
      <c r="AA7" s="52">
        <v>21.21</v>
      </c>
      <c r="AB7" s="2">
        <v>6.65</v>
      </c>
      <c r="AC7" s="73" t="s">
        <v>26</v>
      </c>
      <c r="AD7" s="52">
        <v>23.59</v>
      </c>
      <c r="AE7" s="2">
        <v>6.11</v>
      </c>
      <c r="AF7" s="73" t="s">
        <v>18</v>
      </c>
      <c r="AG7" s="52">
        <v>24.7</v>
      </c>
      <c r="AH7" s="2">
        <v>4.55</v>
      </c>
      <c r="AI7" s="73" t="s">
        <v>19</v>
      </c>
      <c r="AJ7" s="52">
        <v>28.36</v>
      </c>
      <c r="AK7" s="2">
        <v>7.99</v>
      </c>
      <c r="AL7" s="61" t="s">
        <v>32</v>
      </c>
      <c r="AM7" s="52">
        <v>28.06</v>
      </c>
      <c r="AN7" s="2">
        <v>9.25</v>
      </c>
      <c r="AO7" s="61" t="s">
        <v>64</v>
      </c>
      <c r="AP7" s="52"/>
      <c r="AQ7" s="2"/>
      <c r="AR7" s="52">
        <f t="shared" si="8"/>
        <v>24.658888888888889</v>
      </c>
      <c r="AS7" s="2">
        <f t="shared" si="9"/>
        <v>30.658888888888889</v>
      </c>
    </row>
    <row r="8" spans="2:45" x14ac:dyDescent="0.25">
      <c r="B8" s="62">
        <v>5</v>
      </c>
      <c r="D8" s="49" t="s">
        <v>27</v>
      </c>
      <c r="E8" s="47">
        <f t="shared" si="0"/>
        <v>9</v>
      </c>
      <c r="F8" s="7">
        <f t="shared" si="1"/>
        <v>6</v>
      </c>
      <c r="G8" s="7">
        <f t="shared" si="2"/>
        <v>3</v>
      </c>
      <c r="H8" s="7">
        <f t="shared" si="3"/>
        <v>30</v>
      </c>
      <c r="I8" s="7">
        <f t="shared" si="4"/>
        <v>22</v>
      </c>
      <c r="J8" s="1">
        <f t="shared" si="5"/>
        <v>99.499999999999986</v>
      </c>
      <c r="K8" s="7"/>
      <c r="L8" s="7">
        <f t="shared" si="6"/>
        <v>52</v>
      </c>
      <c r="M8" s="35">
        <f t="shared" si="7"/>
        <v>1.9134615384615381</v>
      </c>
      <c r="N8" s="73" t="s">
        <v>19</v>
      </c>
      <c r="O8" s="52">
        <v>26.84</v>
      </c>
      <c r="P8" s="2">
        <v>7.8</v>
      </c>
      <c r="Q8" s="60" t="s">
        <v>44</v>
      </c>
      <c r="R8" s="52">
        <v>24.68</v>
      </c>
      <c r="S8" s="2">
        <v>14.99</v>
      </c>
      <c r="T8" s="61" t="s">
        <v>30</v>
      </c>
      <c r="U8" s="52">
        <v>24.73</v>
      </c>
      <c r="V8" s="2">
        <v>11.94</v>
      </c>
      <c r="W8" s="61" t="s">
        <v>34</v>
      </c>
      <c r="X8" s="52">
        <v>23.2</v>
      </c>
      <c r="Y8" s="2">
        <v>8.94</v>
      </c>
      <c r="Z8" s="60" t="s">
        <v>38</v>
      </c>
      <c r="AA8" s="52">
        <v>23.24</v>
      </c>
      <c r="AB8" s="2">
        <v>7.8</v>
      </c>
      <c r="AC8" s="61" t="s">
        <v>34</v>
      </c>
      <c r="AD8" s="52">
        <v>26.04</v>
      </c>
      <c r="AE8" s="2">
        <v>13.43</v>
      </c>
      <c r="AF8" s="60" t="s">
        <v>44</v>
      </c>
      <c r="AG8" s="52">
        <v>24.61</v>
      </c>
      <c r="AH8" s="2">
        <v>16.2</v>
      </c>
      <c r="AI8" s="61" t="s">
        <v>34</v>
      </c>
      <c r="AJ8" s="52">
        <v>22.64</v>
      </c>
      <c r="AK8" s="2">
        <v>8.6</v>
      </c>
      <c r="AL8" s="61" t="s">
        <v>32</v>
      </c>
      <c r="AM8" s="52">
        <v>24.27</v>
      </c>
      <c r="AN8" s="2">
        <v>9.8000000000000007</v>
      </c>
      <c r="AO8" s="61" t="s">
        <v>64</v>
      </c>
      <c r="AP8" s="52"/>
      <c r="AQ8" s="2"/>
      <c r="AR8" s="52">
        <f t="shared" si="8"/>
        <v>24.472222222222218</v>
      </c>
      <c r="AS8" s="2">
        <f t="shared" si="9"/>
        <v>30.472222222222218</v>
      </c>
    </row>
    <row r="9" spans="2:45" x14ac:dyDescent="0.25">
      <c r="B9" s="62">
        <v>6</v>
      </c>
      <c r="D9" s="49" t="s">
        <v>53</v>
      </c>
      <c r="E9" s="47">
        <f t="shared" si="0"/>
        <v>8</v>
      </c>
      <c r="F9" s="7">
        <f t="shared" si="1"/>
        <v>4</v>
      </c>
      <c r="G9" s="7">
        <f t="shared" si="2"/>
        <v>4</v>
      </c>
      <c r="H9" s="7">
        <f t="shared" si="3"/>
        <v>26</v>
      </c>
      <c r="I9" s="7">
        <f t="shared" si="4"/>
        <v>23</v>
      </c>
      <c r="J9" s="1">
        <f t="shared" si="5"/>
        <v>110.5</v>
      </c>
      <c r="K9" s="7">
        <v>10</v>
      </c>
      <c r="L9" s="7">
        <f t="shared" si="6"/>
        <v>49</v>
      </c>
      <c r="M9" s="35">
        <f t="shared" si="7"/>
        <v>2.2551020408163267</v>
      </c>
      <c r="N9" s="60" t="s">
        <v>44</v>
      </c>
      <c r="O9" s="52">
        <v>26.2</v>
      </c>
      <c r="P9" s="2">
        <v>15.42</v>
      </c>
      <c r="Q9" s="61" t="s">
        <v>30</v>
      </c>
      <c r="R9" s="52">
        <v>27.47</v>
      </c>
      <c r="S9" s="2">
        <v>15.96</v>
      </c>
      <c r="T9" s="60" t="s">
        <v>40</v>
      </c>
      <c r="U9" s="52">
        <v>24.83</v>
      </c>
      <c r="V9" s="2">
        <v>12.88</v>
      </c>
      <c r="W9" s="61" t="s">
        <v>32</v>
      </c>
      <c r="X9" s="52">
        <v>25.85</v>
      </c>
      <c r="Y9" s="2">
        <v>11.35</v>
      </c>
      <c r="Z9" s="60" t="s">
        <v>40</v>
      </c>
      <c r="AA9" s="52">
        <v>25.99</v>
      </c>
      <c r="AB9" s="2">
        <v>11.14</v>
      </c>
      <c r="AC9" s="61" t="s">
        <v>34</v>
      </c>
      <c r="AD9" s="52">
        <v>26.97</v>
      </c>
      <c r="AE9" s="2">
        <v>14.3</v>
      </c>
      <c r="AF9" s="61" t="s">
        <v>32</v>
      </c>
      <c r="AG9" s="52">
        <v>26.31</v>
      </c>
      <c r="AH9" s="2">
        <v>10.65</v>
      </c>
      <c r="AI9" s="60" t="s">
        <v>44</v>
      </c>
      <c r="AJ9" s="52">
        <v>27.91</v>
      </c>
      <c r="AK9" s="2">
        <v>18.8</v>
      </c>
      <c r="AL9" s="61" t="s">
        <v>64</v>
      </c>
      <c r="AM9" s="52"/>
      <c r="AN9" s="2"/>
      <c r="AO9" s="61" t="s">
        <v>64</v>
      </c>
      <c r="AP9" s="52"/>
      <c r="AQ9" s="2"/>
      <c r="AR9" s="52">
        <f t="shared" si="8"/>
        <v>26.44125</v>
      </c>
      <c r="AS9" s="2">
        <f t="shared" si="9"/>
        <v>30.44125</v>
      </c>
    </row>
    <row r="10" spans="2:45" x14ac:dyDescent="0.25">
      <c r="B10" s="62">
        <v>7</v>
      </c>
      <c r="D10" s="49" t="s">
        <v>24</v>
      </c>
      <c r="E10" s="47">
        <f t="shared" si="0"/>
        <v>9</v>
      </c>
      <c r="F10" s="7">
        <f t="shared" si="1"/>
        <v>4</v>
      </c>
      <c r="G10" s="7">
        <f t="shared" si="2"/>
        <v>5</v>
      </c>
      <c r="H10" s="7">
        <f t="shared" si="3"/>
        <v>25</v>
      </c>
      <c r="I10" s="7">
        <f t="shared" si="4"/>
        <v>26</v>
      </c>
      <c r="J10" s="1">
        <f t="shared" si="5"/>
        <v>105.64999999999999</v>
      </c>
      <c r="K10" s="7">
        <v>6</v>
      </c>
      <c r="L10" s="7">
        <f t="shared" si="6"/>
        <v>51</v>
      </c>
      <c r="M10" s="35">
        <f t="shared" si="7"/>
        <v>2.0715686274509801</v>
      </c>
      <c r="N10" s="61" t="s">
        <v>32</v>
      </c>
      <c r="O10" s="52">
        <v>28.01</v>
      </c>
      <c r="P10" s="2">
        <v>10.82</v>
      </c>
      <c r="Q10" s="60" t="s">
        <v>44</v>
      </c>
      <c r="R10" s="52">
        <v>22.27</v>
      </c>
      <c r="S10" s="2">
        <v>10.35</v>
      </c>
      <c r="T10" s="60" t="s">
        <v>38</v>
      </c>
      <c r="U10" s="52">
        <v>26.89</v>
      </c>
      <c r="V10" s="2">
        <v>12.55</v>
      </c>
      <c r="W10" s="61" t="s">
        <v>32</v>
      </c>
      <c r="X10" s="52">
        <v>25.88</v>
      </c>
      <c r="Y10" s="2">
        <v>12.78</v>
      </c>
      <c r="Z10" s="60" t="s">
        <v>40</v>
      </c>
      <c r="AA10" s="52">
        <v>24.7</v>
      </c>
      <c r="AB10" s="2">
        <v>9.09</v>
      </c>
      <c r="AC10" s="60" t="s">
        <v>38</v>
      </c>
      <c r="AD10" s="52">
        <v>28.62</v>
      </c>
      <c r="AE10" s="2">
        <v>10.53</v>
      </c>
      <c r="AF10" s="60" t="s">
        <v>40</v>
      </c>
      <c r="AG10" s="52">
        <v>25.87</v>
      </c>
      <c r="AH10" s="2">
        <v>13.13</v>
      </c>
      <c r="AI10" s="61" t="s">
        <v>32</v>
      </c>
      <c r="AJ10" s="52">
        <v>26.37</v>
      </c>
      <c r="AK10" s="2">
        <v>12.91</v>
      </c>
      <c r="AL10" s="61" t="s">
        <v>30</v>
      </c>
      <c r="AM10" s="52">
        <v>24.79</v>
      </c>
      <c r="AN10" s="2">
        <v>13.49</v>
      </c>
      <c r="AO10" s="61" t="s">
        <v>64</v>
      </c>
      <c r="AP10" s="52"/>
      <c r="AQ10" s="2"/>
      <c r="AR10" s="52">
        <f t="shared" si="8"/>
        <v>25.933333333333334</v>
      </c>
      <c r="AS10" s="2">
        <f t="shared" si="9"/>
        <v>29.933333333333334</v>
      </c>
    </row>
    <row r="11" spans="2:45" x14ac:dyDescent="0.25">
      <c r="B11" s="62">
        <v>8</v>
      </c>
      <c r="D11" s="49" t="s">
        <v>91</v>
      </c>
      <c r="E11" s="47">
        <f t="shared" si="0"/>
        <v>6</v>
      </c>
      <c r="F11" s="7">
        <f t="shared" si="1"/>
        <v>4</v>
      </c>
      <c r="G11" s="7">
        <f t="shared" si="2"/>
        <v>2</v>
      </c>
      <c r="H11" s="7">
        <f t="shared" si="3"/>
        <v>15</v>
      </c>
      <c r="I11" s="7">
        <f t="shared" si="4"/>
        <v>9</v>
      </c>
      <c r="J11" s="1">
        <f t="shared" si="5"/>
        <v>52.01</v>
      </c>
      <c r="K11" s="7">
        <v>1</v>
      </c>
      <c r="L11" s="7">
        <f t="shared" si="6"/>
        <v>24</v>
      </c>
      <c r="M11" s="35">
        <f t="shared" si="7"/>
        <v>2.1670833333333333</v>
      </c>
      <c r="N11" s="61" t="s">
        <v>64</v>
      </c>
      <c r="O11" s="52"/>
      <c r="P11" s="2"/>
      <c r="Q11" s="61" t="s">
        <v>64</v>
      </c>
      <c r="R11" s="52"/>
      <c r="S11" s="2"/>
      <c r="T11" s="60" t="s">
        <v>47</v>
      </c>
      <c r="U11" s="52">
        <v>24.33</v>
      </c>
      <c r="V11" s="2">
        <v>3.8</v>
      </c>
      <c r="W11" s="61" t="s">
        <v>19</v>
      </c>
      <c r="X11" s="52">
        <v>26.84</v>
      </c>
      <c r="Y11" s="2">
        <v>7.45</v>
      </c>
      <c r="Z11" s="61" t="s">
        <v>26</v>
      </c>
      <c r="AA11" s="52">
        <v>25.56</v>
      </c>
      <c r="AB11" s="2">
        <v>8.1999999999999993</v>
      </c>
      <c r="AC11" s="60" t="s">
        <v>17</v>
      </c>
      <c r="AD11" s="52">
        <v>27.7</v>
      </c>
      <c r="AE11" s="2">
        <v>12.25</v>
      </c>
      <c r="AF11" s="61" t="s">
        <v>19</v>
      </c>
      <c r="AG11" s="52">
        <v>23.86</v>
      </c>
      <c r="AH11" s="2">
        <v>3.17</v>
      </c>
      <c r="AI11" s="61" t="s">
        <v>34</v>
      </c>
      <c r="AJ11" s="52">
        <v>24.53</v>
      </c>
      <c r="AK11" s="2">
        <v>17.14</v>
      </c>
      <c r="AL11" s="61" t="s">
        <v>64</v>
      </c>
      <c r="AM11" s="52"/>
      <c r="AN11" s="2"/>
      <c r="AO11" s="61" t="s">
        <v>64</v>
      </c>
      <c r="AP11" s="52"/>
      <c r="AQ11" s="2"/>
      <c r="AR11" s="52">
        <f t="shared" si="8"/>
        <v>25.470000000000002</v>
      </c>
      <c r="AS11" s="2">
        <f t="shared" si="9"/>
        <v>29.470000000000002</v>
      </c>
    </row>
    <row r="12" spans="2:45" x14ac:dyDescent="0.25">
      <c r="B12" s="62">
        <v>9</v>
      </c>
      <c r="D12" s="49" t="s">
        <v>22</v>
      </c>
      <c r="E12" s="47">
        <f t="shared" si="0"/>
        <v>9</v>
      </c>
      <c r="F12" s="7">
        <f t="shared" si="1"/>
        <v>6</v>
      </c>
      <c r="G12" s="7">
        <f t="shared" si="2"/>
        <v>3</v>
      </c>
      <c r="H12" s="7">
        <f t="shared" si="3"/>
        <v>20</v>
      </c>
      <c r="I12" s="7">
        <f t="shared" si="4"/>
        <v>15</v>
      </c>
      <c r="J12" s="1">
        <f t="shared" si="5"/>
        <v>66.19</v>
      </c>
      <c r="K12" s="7">
        <v>1</v>
      </c>
      <c r="L12" s="7">
        <f t="shared" si="6"/>
        <v>35</v>
      </c>
      <c r="M12" s="35">
        <f t="shared" si="7"/>
        <v>1.891142857142857</v>
      </c>
      <c r="N12" s="61" t="s">
        <v>26</v>
      </c>
      <c r="O12" s="52">
        <v>20.149999999999999</v>
      </c>
      <c r="P12" s="2">
        <v>4.4000000000000004</v>
      </c>
      <c r="Q12" s="61" t="s">
        <v>19</v>
      </c>
      <c r="R12" s="52">
        <v>23.48</v>
      </c>
      <c r="S12" s="2">
        <v>5.58</v>
      </c>
      <c r="T12" s="60" t="s">
        <v>47</v>
      </c>
      <c r="U12" s="52">
        <v>19.940000000000001</v>
      </c>
      <c r="V12" s="2">
        <v>2.25</v>
      </c>
      <c r="W12" s="61" t="s">
        <v>18</v>
      </c>
      <c r="X12" s="52">
        <v>23.59</v>
      </c>
      <c r="Y12" s="2">
        <v>11.63</v>
      </c>
      <c r="Z12" s="61" t="s">
        <v>26</v>
      </c>
      <c r="AA12" s="52">
        <v>27.41</v>
      </c>
      <c r="AB12" s="2">
        <v>8.65</v>
      </c>
      <c r="AC12" s="60" t="s">
        <v>21</v>
      </c>
      <c r="AD12" s="52">
        <v>26.08</v>
      </c>
      <c r="AE12" s="2">
        <v>7.16</v>
      </c>
      <c r="AF12" s="61" t="s">
        <v>19</v>
      </c>
      <c r="AG12" s="52">
        <v>21.17</v>
      </c>
      <c r="AH12" s="2">
        <v>6.41</v>
      </c>
      <c r="AI12" s="60" t="s">
        <v>21</v>
      </c>
      <c r="AJ12" s="52">
        <v>22.42</v>
      </c>
      <c r="AK12" s="2">
        <v>7.54</v>
      </c>
      <c r="AL12" s="61" t="s">
        <v>18</v>
      </c>
      <c r="AM12" s="52">
        <v>26.64</v>
      </c>
      <c r="AN12" s="2">
        <v>12.57</v>
      </c>
      <c r="AO12" s="61" t="s">
        <v>64</v>
      </c>
      <c r="AP12" s="52"/>
      <c r="AQ12" s="2"/>
      <c r="AR12" s="52">
        <f t="shared" si="8"/>
        <v>23.431111111111111</v>
      </c>
      <c r="AS12" s="2">
        <f t="shared" si="9"/>
        <v>29.431111111111111</v>
      </c>
    </row>
    <row r="13" spans="2:45" x14ac:dyDescent="0.25">
      <c r="B13" s="62">
        <v>10</v>
      </c>
      <c r="D13" s="49" t="s">
        <v>62</v>
      </c>
      <c r="E13" s="47">
        <f t="shared" si="0"/>
        <v>9</v>
      </c>
      <c r="F13" s="7">
        <f t="shared" si="1"/>
        <v>4</v>
      </c>
      <c r="G13" s="7">
        <f t="shared" si="2"/>
        <v>5</v>
      </c>
      <c r="H13" s="7">
        <f t="shared" si="3"/>
        <v>25</v>
      </c>
      <c r="I13" s="7">
        <f t="shared" si="4"/>
        <v>26</v>
      </c>
      <c r="J13" s="1">
        <f t="shared" si="5"/>
        <v>110.62</v>
      </c>
      <c r="K13" s="7">
        <v>2</v>
      </c>
      <c r="L13" s="7">
        <f t="shared" si="6"/>
        <v>51</v>
      </c>
      <c r="M13" s="35">
        <f t="shared" si="7"/>
        <v>2.1690196078431372</v>
      </c>
      <c r="N13" s="60" t="s">
        <v>38</v>
      </c>
      <c r="O13" s="52">
        <v>23.28</v>
      </c>
      <c r="P13" s="2">
        <v>7.4</v>
      </c>
      <c r="Q13" s="73" t="s">
        <v>34</v>
      </c>
      <c r="R13" s="52">
        <v>27.75</v>
      </c>
      <c r="S13" s="2">
        <v>19.16</v>
      </c>
      <c r="T13" s="60" t="s">
        <v>38</v>
      </c>
      <c r="U13" s="52">
        <v>22.62</v>
      </c>
      <c r="V13" s="2">
        <v>7.17</v>
      </c>
      <c r="W13" s="61" t="s">
        <v>36</v>
      </c>
      <c r="X13" s="52">
        <v>24.44</v>
      </c>
      <c r="Y13" s="2">
        <v>6.18</v>
      </c>
      <c r="Z13" s="60" t="s">
        <v>44</v>
      </c>
      <c r="AA13" s="52">
        <v>25.28</v>
      </c>
      <c r="AB13" s="2">
        <v>13.75</v>
      </c>
      <c r="AC13" s="60" t="s">
        <v>38</v>
      </c>
      <c r="AD13" s="52">
        <v>23.35</v>
      </c>
      <c r="AE13" s="2">
        <v>6</v>
      </c>
      <c r="AF13" s="73" t="s">
        <v>34</v>
      </c>
      <c r="AG13" s="52">
        <v>26.56</v>
      </c>
      <c r="AH13" s="2">
        <v>16.25</v>
      </c>
      <c r="AI13" s="60" t="s">
        <v>44</v>
      </c>
      <c r="AJ13" s="52">
        <v>26.98</v>
      </c>
      <c r="AK13" s="2">
        <v>18.510000000000002</v>
      </c>
      <c r="AL13" s="61" t="s">
        <v>34</v>
      </c>
      <c r="AM13" s="52">
        <v>26.29</v>
      </c>
      <c r="AN13" s="2">
        <v>16.2</v>
      </c>
      <c r="AO13" s="61" t="s">
        <v>64</v>
      </c>
      <c r="AP13" s="52"/>
      <c r="AQ13" s="2"/>
      <c r="AR13" s="52">
        <f t="shared" si="8"/>
        <v>25.172222222222221</v>
      </c>
      <c r="AS13" s="2">
        <f t="shared" si="9"/>
        <v>29.172222222222221</v>
      </c>
    </row>
    <row r="14" spans="2:45" x14ac:dyDescent="0.25">
      <c r="B14" s="62">
        <v>11</v>
      </c>
      <c r="D14" s="49" t="s">
        <v>43</v>
      </c>
      <c r="E14" s="47">
        <f t="shared" si="0"/>
        <v>9</v>
      </c>
      <c r="F14" s="7">
        <f t="shared" si="1"/>
        <v>4</v>
      </c>
      <c r="G14" s="7">
        <f t="shared" si="2"/>
        <v>5</v>
      </c>
      <c r="H14" s="7">
        <f t="shared" si="3"/>
        <v>22</v>
      </c>
      <c r="I14" s="7">
        <f t="shared" si="4"/>
        <v>27</v>
      </c>
      <c r="J14" s="1">
        <f t="shared" si="5"/>
        <v>91.13</v>
      </c>
      <c r="K14" s="7">
        <v>1</v>
      </c>
      <c r="L14" s="7">
        <f t="shared" si="6"/>
        <v>49</v>
      </c>
      <c r="M14" s="35">
        <f t="shared" si="7"/>
        <v>1.8597959183673469</v>
      </c>
      <c r="N14" s="60" t="s">
        <v>40</v>
      </c>
      <c r="O14" s="52">
        <v>25.92</v>
      </c>
      <c r="P14" s="2">
        <v>10.1</v>
      </c>
      <c r="Q14" s="61" t="s">
        <v>34</v>
      </c>
      <c r="R14" s="52">
        <v>24.48</v>
      </c>
      <c r="S14" s="2">
        <v>11.11</v>
      </c>
      <c r="T14" s="60" t="s">
        <v>89</v>
      </c>
      <c r="U14" s="52">
        <v>21.89</v>
      </c>
      <c r="V14" s="2">
        <v>3.4</v>
      </c>
      <c r="W14" s="61" t="s">
        <v>32</v>
      </c>
      <c r="X14" s="52">
        <v>26.35</v>
      </c>
      <c r="Y14" s="2">
        <v>14.19</v>
      </c>
      <c r="Z14" s="61" t="s">
        <v>34</v>
      </c>
      <c r="AA14" s="52">
        <v>25.72</v>
      </c>
      <c r="AB14" s="2">
        <v>12.03</v>
      </c>
      <c r="AC14" s="60" t="s">
        <v>38</v>
      </c>
      <c r="AD14" s="52">
        <v>23.76</v>
      </c>
      <c r="AE14" s="2">
        <v>7.83</v>
      </c>
      <c r="AF14" s="60" t="s">
        <v>38</v>
      </c>
      <c r="AG14" s="52">
        <v>24.18</v>
      </c>
      <c r="AH14" s="2">
        <v>11.75</v>
      </c>
      <c r="AI14" s="61" t="s">
        <v>34</v>
      </c>
      <c r="AJ14" s="52">
        <v>24.89</v>
      </c>
      <c r="AK14" s="2">
        <v>12.38</v>
      </c>
      <c r="AL14" s="60" t="s">
        <v>40</v>
      </c>
      <c r="AM14" s="52">
        <v>25.13</v>
      </c>
      <c r="AN14" s="2">
        <v>8.34</v>
      </c>
      <c r="AO14" s="61" t="s">
        <v>64</v>
      </c>
      <c r="AP14" s="52"/>
      <c r="AQ14" s="2"/>
      <c r="AR14" s="52">
        <f t="shared" si="8"/>
        <v>24.702222222222222</v>
      </c>
      <c r="AS14" s="2">
        <f t="shared" si="9"/>
        <v>28.702222222222222</v>
      </c>
    </row>
    <row r="15" spans="2:45" x14ac:dyDescent="0.25">
      <c r="B15" s="62">
        <v>12</v>
      </c>
      <c r="D15" s="49" t="s">
        <v>45</v>
      </c>
      <c r="E15" s="47">
        <f t="shared" si="0"/>
        <v>9</v>
      </c>
      <c r="F15" s="7">
        <f t="shared" si="1"/>
        <v>4</v>
      </c>
      <c r="G15" s="7">
        <f t="shared" si="2"/>
        <v>5</v>
      </c>
      <c r="H15" s="7">
        <f t="shared" si="3"/>
        <v>22</v>
      </c>
      <c r="I15" s="7">
        <f t="shared" si="4"/>
        <v>31</v>
      </c>
      <c r="J15" s="1">
        <f t="shared" si="5"/>
        <v>98.139999999999986</v>
      </c>
      <c r="K15" s="7">
        <v>2</v>
      </c>
      <c r="L15" s="7">
        <f t="shared" si="6"/>
        <v>53</v>
      </c>
      <c r="M15" s="35">
        <f t="shared" si="7"/>
        <v>1.851698113207547</v>
      </c>
      <c r="N15" s="61" t="s">
        <v>30</v>
      </c>
      <c r="O15" s="52">
        <v>28.38</v>
      </c>
      <c r="P15" s="2">
        <v>19.29</v>
      </c>
      <c r="Q15" s="60" t="s">
        <v>89</v>
      </c>
      <c r="R15" s="52">
        <v>22.36</v>
      </c>
      <c r="S15" s="2">
        <v>4.8</v>
      </c>
      <c r="T15" s="60" t="s">
        <v>38</v>
      </c>
      <c r="U15" s="52">
        <v>24.06</v>
      </c>
      <c r="V15" s="2">
        <v>9.3000000000000007</v>
      </c>
      <c r="W15" s="61" t="s">
        <v>34</v>
      </c>
      <c r="X15" s="52">
        <v>24</v>
      </c>
      <c r="Y15" s="2">
        <v>8.77</v>
      </c>
      <c r="Z15" s="60" t="s">
        <v>38</v>
      </c>
      <c r="AA15" s="52">
        <v>25.79</v>
      </c>
      <c r="AB15" s="2">
        <v>9.19</v>
      </c>
      <c r="AC15" s="60" t="s">
        <v>40</v>
      </c>
      <c r="AD15" s="52">
        <v>24.25</v>
      </c>
      <c r="AE15" s="2">
        <v>10.220000000000001</v>
      </c>
      <c r="AF15" s="61" t="s">
        <v>30</v>
      </c>
      <c r="AG15" s="52">
        <v>25.35</v>
      </c>
      <c r="AH15" s="2">
        <v>13.27</v>
      </c>
      <c r="AI15" s="61" t="s">
        <v>30</v>
      </c>
      <c r="AJ15" s="52">
        <v>25.8</v>
      </c>
      <c r="AK15" s="2">
        <v>13.5</v>
      </c>
      <c r="AL15" s="60" t="s">
        <v>40</v>
      </c>
      <c r="AM15" s="52">
        <v>21.67</v>
      </c>
      <c r="AN15" s="2">
        <v>9.8000000000000007</v>
      </c>
      <c r="AO15" s="61" t="s">
        <v>64</v>
      </c>
      <c r="AP15" s="52"/>
      <c r="AQ15" s="2"/>
      <c r="AR15" s="52">
        <f t="shared" si="8"/>
        <v>24.628888888888891</v>
      </c>
      <c r="AS15" s="2">
        <f t="shared" si="9"/>
        <v>28.628888888888891</v>
      </c>
    </row>
    <row r="16" spans="2:45" x14ac:dyDescent="0.25">
      <c r="B16" s="62">
        <v>13</v>
      </c>
      <c r="D16" s="49" t="s">
        <v>37</v>
      </c>
      <c r="E16" s="47">
        <f t="shared" si="0"/>
        <v>9</v>
      </c>
      <c r="F16" s="7">
        <f t="shared" si="1"/>
        <v>5</v>
      </c>
      <c r="G16" s="7">
        <f t="shared" si="2"/>
        <v>4</v>
      </c>
      <c r="H16" s="7">
        <f t="shared" si="3"/>
        <v>22</v>
      </c>
      <c r="I16" s="7">
        <f t="shared" si="4"/>
        <v>17</v>
      </c>
      <c r="J16" s="1">
        <f t="shared" si="5"/>
        <v>66.02000000000001</v>
      </c>
      <c r="K16" s="7">
        <v>1</v>
      </c>
      <c r="L16" s="7">
        <f t="shared" si="6"/>
        <v>39</v>
      </c>
      <c r="M16" s="35">
        <f t="shared" si="7"/>
        <v>1.6928205128205132</v>
      </c>
      <c r="N16" s="61" t="s">
        <v>18</v>
      </c>
      <c r="O16" s="52">
        <v>25.78</v>
      </c>
      <c r="P16" s="2">
        <v>10.68</v>
      </c>
      <c r="Q16" s="61" t="s">
        <v>19</v>
      </c>
      <c r="R16" s="52">
        <v>20.88</v>
      </c>
      <c r="S16" s="2">
        <v>4.45</v>
      </c>
      <c r="T16" s="61" t="s">
        <v>18</v>
      </c>
      <c r="U16" s="52">
        <v>24.27</v>
      </c>
      <c r="V16" s="2">
        <v>6.74</v>
      </c>
      <c r="W16" s="61" t="s">
        <v>19</v>
      </c>
      <c r="X16" s="52">
        <v>24.64</v>
      </c>
      <c r="Y16" s="2">
        <v>6.12</v>
      </c>
      <c r="Z16" s="61" t="s">
        <v>26</v>
      </c>
      <c r="AA16" s="52">
        <v>21.82</v>
      </c>
      <c r="AB16" s="2">
        <v>5.4</v>
      </c>
      <c r="AC16" s="60" t="s">
        <v>17</v>
      </c>
      <c r="AD16" s="52">
        <v>22.69</v>
      </c>
      <c r="AE16" s="2">
        <v>7.09</v>
      </c>
      <c r="AF16" s="60" t="s">
        <v>21</v>
      </c>
      <c r="AG16" s="52">
        <v>22.49</v>
      </c>
      <c r="AH16" s="2">
        <v>8.0399999999999991</v>
      </c>
      <c r="AI16" s="60" t="s">
        <v>17</v>
      </c>
      <c r="AJ16" s="52">
        <v>24.2</v>
      </c>
      <c r="AK16" s="2">
        <v>10.91</v>
      </c>
      <c r="AL16" s="60" t="s">
        <v>17</v>
      </c>
      <c r="AM16" s="52">
        <v>21.56</v>
      </c>
      <c r="AN16" s="2">
        <v>6.59</v>
      </c>
      <c r="AO16" s="61" t="s">
        <v>64</v>
      </c>
      <c r="AP16" s="52"/>
      <c r="AQ16" s="2"/>
      <c r="AR16" s="52">
        <f t="shared" si="8"/>
        <v>23.147777777777776</v>
      </c>
      <c r="AS16" s="2">
        <f t="shared" si="9"/>
        <v>28.147777777777776</v>
      </c>
    </row>
    <row r="17" spans="2:45" x14ac:dyDescent="0.25">
      <c r="B17" s="62">
        <v>14</v>
      </c>
      <c r="D17" s="49" t="s">
        <v>35</v>
      </c>
      <c r="E17" s="47">
        <f t="shared" si="0"/>
        <v>9</v>
      </c>
      <c r="F17" s="7">
        <f t="shared" si="1"/>
        <v>3</v>
      </c>
      <c r="G17" s="7">
        <f t="shared" si="2"/>
        <v>6</v>
      </c>
      <c r="H17" s="7">
        <f t="shared" si="3"/>
        <v>17</v>
      </c>
      <c r="I17" s="7">
        <f t="shared" si="4"/>
        <v>25</v>
      </c>
      <c r="J17" s="1">
        <f t="shared" si="5"/>
        <v>93.39</v>
      </c>
      <c r="K17" s="7">
        <v>6</v>
      </c>
      <c r="L17" s="7">
        <f t="shared" si="6"/>
        <v>42</v>
      </c>
      <c r="M17" s="35">
        <f t="shared" si="7"/>
        <v>2.2235714285714288</v>
      </c>
      <c r="N17" s="60" t="s">
        <v>47</v>
      </c>
      <c r="O17" s="52">
        <v>20.83</v>
      </c>
      <c r="P17" s="2">
        <v>1.21</v>
      </c>
      <c r="Q17" s="61" t="s">
        <v>19</v>
      </c>
      <c r="R17" s="52">
        <v>23.12</v>
      </c>
      <c r="S17" s="2">
        <v>5.0199999999999996</v>
      </c>
      <c r="T17" s="61" t="s">
        <v>18</v>
      </c>
      <c r="U17" s="52">
        <v>27.88</v>
      </c>
      <c r="V17" s="2">
        <v>13.21</v>
      </c>
      <c r="W17" s="60" t="s">
        <v>21</v>
      </c>
      <c r="X17" s="52">
        <v>27.87</v>
      </c>
      <c r="Y17" s="2">
        <v>12.76</v>
      </c>
      <c r="Z17" s="73" t="s">
        <v>18</v>
      </c>
      <c r="AA17" s="52">
        <v>27.55</v>
      </c>
      <c r="AB17" s="2">
        <v>15.91</v>
      </c>
      <c r="AC17" s="60" t="s">
        <v>44</v>
      </c>
      <c r="AD17" s="52">
        <v>28.11</v>
      </c>
      <c r="AE17" s="2">
        <v>18.41</v>
      </c>
      <c r="AF17" s="60" t="s">
        <v>89</v>
      </c>
      <c r="AG17" s="52">
        <v>22.87</v>
      </c>
      <c r="AH17" s="2">
        <v>7.4</v>
      </c>
      <c r="AI17" s="60" t="s">
        <v>40</v>
      </c>
      <c r="AJ17" s="52">
        <v>21.53</v>
      </c>
      <c r="AK17" s="2">
        <v>8.64</v>
      </c>
      <c r="AL17" s="60" t="s">
        <v>17</v>
      </c>
      <c r="AM17" s="52">
        <v>26.45</v>
      </c>
      <c r="AN17" s="2">
        <v>10.83</v>
      </c>
      <c r="AO17" s="61" t="s">
        <v>64</v>
      </c>
      <c r="AP17" s="52"/>
      <c r="AQ17" s="2"/>
      <c r="AR17" s="52">
        <f t="shared" si="8"/>
        <v>25.134444444444444</v>
      </c>
      <c r="AS17" s="2">
        <f t="shared" si="9"/>
        <v>28.134444444444444</v>
      </c>
    </row>
    <row r="18" spans="2:45" x14ac:dyDescent="0.25">
      <c r="B18" s="62">
        <v>15</v>
      </c>
      <c r="D18" s="49" t="s">
        <v>29</v>
      </c>
      <c r="E18" s="47">
        <f t="shared" si="0"/>
        <v>9</v>
      </c>
      <c r="F18" s="7">
        <f t="shared" si="1"/>
        <v>4</v>
      </c>
      <c r="G18" s="7">
        <f t="shared" si="2"/>
        <v>5</v>
      </c>
      <c r="H18" s="7">
        <f t="shared" si="3"/>
        <v>21</v>
      </c>
      <c r="I18" s="7">
        <f t="shared" si="4"/>
        <v>27</v>
      </c>
      <c r="J18" s="1">
        <f t="shared" si="5"/>
        <v>93.350000000000009</v>
      </c>
      <c r="K18" s="7">
        <v>2</v>
      </c>
      <c r="L18" s="7">
        <f t="shared" si="6"/>
        <v>48</v>
      </c>
      <c r="M18" s="35">
        <f t="shared" si="7"/>
        <v>1.9447916666666669</v>
      </c>
      <c r="N18" s="61" t="s">
        <v>26</v>
      </c>
      <c r="O18" s="52">
        <v>22.99</v>
      </c>
      <c r="P18" s="2">
        <v>8.1999999999999993</v>
      </c>
      <c r="Q18" s="61" t="s">
        <v>18</v>
      </c>
      <c r="R18" s="52">
        <v>25.68</v>
      </c>
      <c r="S18" s="2">
        <v>11.03</v>
      </c>
      <c r="T18" s="60" t="s">
        <v>89</v>
      </c>
      <c r="U18" s="52">
        <v>19.09</v>
      </c>
      <c r="V18" s="2">
        <v>1</v>
      </c>
      <c r="W18" s="61" t="s">
        <v>34</v>
      </c>
      <c r="X18" s="52">
        <v>25.61</v>
      </c>
      <c r="Y18" s="2">
        <v>13.71</v>
      </c>
      <c r="Z18" s="60" t="s">
        <v>40</v>
      </c>
      <c r="AA18" s="52">
        <v>25.75</v>
      </c>
      <c r="AB18" s="2">
        <v>16.600000000000001</v>
      </c>
      <c r="AC18" s="60" t="s">
        <v>40</v>
      </c>
      <c r="AD18" s="52">
        <v>22.19</v>
      </c>
      <c r="AE18" s="2">
        <v>9.4</v>
      </c>
      <c r="AF18" s="60" t="s">
        <v>38</v>
      </c>
      <c r="AG18" s="52">
        <v>25.76</v>
      </c>
      <c r="AH18" s="2">
        <v>11.06</v>
      </c>
      <c r="AI18" s="61" t="s">
        <v>34</v>
      </c>
      <c r="AJ18" s="52">
        <v>23.22</v>
      </c>
      <c r="AK18" s="2">
        <v>13.9</v>
      </c>
      <c r="AL18" s="60" t="s">
        <v>40</v>
      </c>
      <c r="AM18" s="52">
        <v>23.59</v>
      </c>
      <c r="AN18" s="2">
        <v>8.4499999999999993</v>
      </c>
      <c r="AO18" s="61" t="s">
        <v>64</v>
      </c>
      <c r="AP18" s="52"/>
      <c r="AQ18" s="2"/>
      <c r="AR18" s="52">
        <f t="shared" si="8"/>
        <v>23.764444444444443</v>
      </c>
      <c r="AS18" s="2">
        <f t="shared" si="9"/>
        <v>27.764444444444443</v>
      </c>
    </row>
    <row r="19" spans="2:45" x14ac:dyDescent="0.25">
      <c r="B19" s="62">
        <v>16</v>
      </c>
      <c r="D19" s="49" t="s">
        <v>33</v>
      </c>
      <c r="E19" s="47">
        <f t="shared" si="0"/>
        <v>9</v>
      </c>
      <c r="F19" s="7">
        <f t="shared" si="1"/>
        <v>3</v>
      </c>
      <c r="G19" s="7">
        <f t="shared" si="2"/>
        <v>6</v>
      </c>
      <c r="H19" s="7">
        <f t="shared" si="3"/>
        <v>22</v>
      </c>
      <c r="I19" s="7">
        <f t="shared" si="4"/>
        <v>29</v>
      </c>
      <c r="J19" s="1">
        <f t="shared" si="5"/>
        <v>108.44000000000001</v>
      </c>
      <c r="K19" s="7">
        <v>3</v>
      </c>
      <c r="L19" s="7">
        <f t="shared" si="6"/>
        <v>51</v>
      </c>
      <c r="M19" s="35">
        <f t="shared" si="7"/>
        <v>2.1262745098039217</v>
      </c>
      <c r="N19" s="61" t="s">
        <v>36</v>
      </c>
      <c r="O19" s="52">
        <v>27.45</v>
      </c>
      <c r="P19" s="2">
        <v>10.8</v>
      </c>
      <c r="Q19" s="60" t="s">
        <v>44</v>
      </c>
      <c r="R19" s="52">
        <v>20.48</v>
      </c>
      <c r="S19" s="2">
        <v>11.14</v>
      </c>
      <c r="T19" s="60" t="s">
        <v>38</v>
      </c>
      <c r="U19" s="52">
        <v>25.48</v>
      </c>
      <c r="V19" s="2">
        <v>12.65</v>
      </c>
      <c r="W19" s="61" t="s">
        <v>30</v>
      </c>
      <c r="X19" s="52">
        <v>21.86</v>
      </c>
      <c r="Y19" s="2">
        <v>9.75</v>
      </c>
      <c r="Z19" s="60" t="s">
        <v>40</v>
      </c>
      <c r="AA19" s="52">
        <v>25.35</v>
      </c>
      <c r="AB19" s="2">
        <v>13.96</v>
      </c>
      <c r="AC19" s="60" t="s">
        <v>38</v>
      </c>
      <c r="AD19" s="52">
        <v>25</v>
      </c>
      <c r="AE19" s="2">
        <v>11.9</v>
      </c>
      <c r="AF19" s="61" t="s">
        <v>34</v>
      </c>
      <c r="AG19" s="52">
        <v>25.05</v>
      </c>
      <c r="AH19" s="2">
        <v>15.84</v>
      </c>
      <c r="AI19" s="60" t="s">
        <v>40</v>
      </c>
      <c r="AJ19" s="52">
        <v>22.09</v>
      </c>
      <c r="AK19" s="2">
        <v>10.17</v>
      </c>
      <c r="AL19" s="60" t="s">
        <v>38</v>
      </c>
      <c r="AM19" s="52">
        <v>26.41</v>
      </c>
      <c r="AN19" s="2">
        <v>12.23</v>
      </c>
      <c r="AO19" s="61" t="s">
        <v>64</v>
      </c>
      <c r="AP19" s="52"/>
      <c r="AQ19" s="2"/>
      <c r="AR19" s="52">
        <f t="shared" si="8"/>
        <v>24.352222222222224</v>
      </c>
      <c r="AS19" s="2">
        <f t="shared" si="9"/>
        <v>27.352222222222224</v>
      </c>
    </row>
    <row r="20" spans="2:45" x14ac:dyDescent="0.25">
      <c r="B20" s="62">
        <v>17</v>
      </c>
      <c r="D20" s="49" t="s">
        <v>41</v>
      </c>
      <c r="E20" s="47">
        <f>COUNT(O20,R20,U20,X20,AA20,AD20,AG20,AJ20,AM20,AP20)</f>
        <v>10</v>
      </c>
      <c r="F20" s="7">
        <f>SUM(IF(AND((LEFT(N20,1)="A"),(MID(N20,3,1)="4")),1,0)+IF(AND((LEFT(Q20,1)="A"),(MID(Q20,3,1)="4")),1,0)+IF(AND((LEFT(T20,1)="A"),(MID(T20,3,1)="4")),1,0)+IF(AND((LEFT(W20,1)="A"),(MID(W20,3,1)="4")),1,0)+IF(AND((LEFT(Z20,1)="A"),(MID(Z20,3,1)="4")),1,0)+IF(AND((LEFT(AC20,1)="A"),(MID(AC20,3,1)="4")),1,0)+IF(AND((LEFT(AF20,1)="A"),(MID(AF20,3,1)="4")),1,0)+IF(AND((LEFT(AI20,1)="A"),(MID(AI20,3,1)="4")),1,0)+IF(AND((LEFT(AL20,1)="A"),(MID(AL20,3,1)="4")),1,0)+IF(AND((LEFT(AO20,1)="A"),(MID(AO20,3,1)="4")),1,0)+IF(AND((LEFT(N20,1)="B"),(MID(N20,3,1)="3")),1,0)+IF(AND((LEFT(Q20,1)="B"),(MID(Q20,3,1)="3")),1,0)+IF(AND((LEFT(T20,1)="B"),(MID(T20,3,1)="3")),1,0)+IF(AND((LEFT(W20,1)="B"),(MID(W20,3,1)="3")),1,0)+IF(AND((LEFT(Z20,1)="B"),(MID(Z20,3,1)="3")),1,0)+IF(AND((LEFT(AC20,1)="B"),(MID(AC20,3,1)="3")),1,0)+IF(AND((LEFT(AF20,1)="B"),(MID(AF20,3,1)="3")),1,0)+IF(AND((LEFT(AI20,1)="B"),(MID(AI20,3,1)="3")),1,0)+IF(AND((LEFT(AL20,1)="B"),(MID(AL20,3,1)="3")),1,0)+IF(AND((LEFT(AO20,1)="B"),(MID(AO20,3,1)="3")),1,0))</f>
        <v>2</v>
      </c>
      <c r="G20" s="7">
        <f>E20-F20</f>
        <v>8</v>
      </c>
      <c r="H20" s="7">
        <f>SUM(MID(N20,3,1))+(MID(Q20,3,1)+(MID(T20,3,1)+(MID(W20,3,1)+(MID(Z20,3,1)+(MID(AC20,3,1)+(MID(AF20,3,1))+(MID(AI20,3,1))+(MID(AL20,3,1))+(MID(AO20,3,1)))))))</f>
        <v>15</v>
      </c>
      <c r="I20" s="7">
        <f>SUM(MID(N20,5,1))+(MID(Q20,5,1)+(MID(T20,5,1)+(MID(W20,5,1)+(MID(Z20,5,1)+(MID(AC20,5,1)+(MID(AF20,5,1))+(MID(AI20,5,1))+(MID(AL20,5,1))+(MID(AO20,5,1)))))))</f>
        <v>34</v>
      </c>
      <c r="J20" s="1">
        <f>SUM(P20,S20,V20,Y20,AB20,AE20,AH20,AK20,AN20,AQ20)</f>
        <v>101.21000000000001</v>
      </c>
      <c r="K20" s="7">
        <v>7</v>
      </c>
      <c r="L20" s="7">
        <f t="shared" si="6"/>
        <v>49</v>
      </c>
      <c r="M20" s="35">
        <f t="shared" si="7"/>
        <v>2.0655102040816327</v>
      </c>
      <c r="N20" s="61" t="s">
        <v>30</v>
      </c>
      <c r="O20" s="52">
        <v>26.2</v>
      </c>
      <c r="P20" s="2">
        <v>20.41</v>
      </c>
      <c r="Q20" s="60" t="s">
        <v>38</v>
      </c>
      <c r="R20" s="52">
        <v>28.38</v>
      </c>
      <c r="S20" s="2">
        <v>13.81</v>
      </c>
      <c r="T20" s="60" t="s">
        <v>89</v>
      </c>
      <c r="U20" s="52">
        <v>26.72</v>
      </c>
      <c r="V20" s="2">
        <v>10.6</v>
      </c>
      <c r="W20" s="60" t="s">
        <v>38</v>
      </c>
      <c r="X20" s="52">
        <v>25.11</v>
      </c>
      <c r="Y20" s="2">
        <v>9.0500000000000007</v>
      </c>
      <c r="Z20" s="60" t="s">
        <v>40</v>
      </c>
      <c r="AA20" s="52">
        <v>23.88</v>
      </c>
      <c r="AB20" s="2">
        <v>10.16</v>
      </c>
      <c r="AC20" s="61" t="s">
        <v>18</v>
      </c>
      <c r="AD20" s="52">
        <v>23.51</v>
      </c>
      <c r="AE20" s="2">
        <v>8.35</v>
      </c>
      <c r="AF20" s="60" t="s">
        <v>47</v>
      </c>
      <c r="AG20" s="52">
        <v>20.48</v>
      </c>
      <c r="AH20" s="2">
        <v>3.4</v>
      </c>
      <c r="AI20" s="60" t="s">
        <v>47</v>
      </c>
      <c r="AJ20" s="52">
        <v>22.19</v>
      </c>
      <c r="AK20" s="2">
        <v>5</v>
      </c>
      <c r="AL20" s="60" t="s">
        <v>21</v>
      </c>
      <c r="AM20" s="52">
        <v>26.28</v>
      </c>
      <c r="AN20" s="2">
        <v>10.42</v>
      </c>
      <c r="AO20" s="61" t="s">
        <v>44</v>
      </c>
      <c r="AP20" s="52">
        <v>23.98</v>
      </c>
      <c r="AQ20" s="2">
        <v>10.01</v>
      </c>
      <c r="AR20" s="52">
        <f>IF(ISERROR(AVERAGE(O20,R20,U20,X20,AA20,AD20,AG20,AJ20,AM20,AP20)),0,(AVERAGE(O20,R20,U20,X20,AA20,AD20,AG20,AJ20,AM20,AP20)))</f>
        <v>24.672999999999995</v>
      </c>
      <c r="AS20" s="86">
        <f t="shared" si="9"/>
        <v>26.672999999999995</v>
      </c>
    </row>
    <row r="21" spans="2:45" x14ac:dyDescent="0.25">
      <c r="B21" s="62">
        <v>18</v>
      </c>
      <c r="D21" s="49" t="s">
        <v>23</v>
      </c>
      <c r="E21" s="47">
        <f t="shared" ref="E21:E33" si="10">COUNT(O21,R21,U21,X21,AA21,AD21,AG21,AJ21,AM21,AP21)</f>
        <v>8</v>
      </c>
      <c r="F21" s="7">
        <f t="shared" ref="F21:F33" si="11">SUM(IF(AND((LEFT(N21,1)="A"),(MID(N21,3,1)="4")),1,0)+IF(AND((LEFT(Q21,1)="A"),(MID(Q21,3,1)="4")),1,0)+IF(AND((LEFT(T21,1)="A"),(MID(T21,3,1)="4")),1,0)+IF(AND((LEFT(W21,1)="A"),(MID(W21,3,1)="4")),1,0)+IF(AND((LEFT(Z21,1)="A"),(MID(Z21,3,1)="4")),1,0)+IF(AND((LEFT(AC21,1)="A"),(MID(AC21,3,1)="4")),1,0)+IF(AND((LEFT(AF21,1)="A"),(MID(AF21,3,1)="4")),1,0)+IF(AND((LEFT(AI21,1)="A"),(MID(AI21,3,1)="4")),1,0)+IF(AND((LEFT(AL21,1)="A"),(MID(AL21,3,1)="4")),1,0)+IF(AND((LEFT(AO21,1)="A"),(MID(AO21,3,1)="4")),1,0)+IF(AND((LEFT(N21,1)="B"),(MID(N21,3,1)="3")),1,0)+IF(AND((LEFT(Q21,1)="B"),(MID(Q21,3,1)="3")),1,0)+IF(AND((LEFT(T21,1)="B"),(MID(T21,3,1)="3")),1,0)+IF(AND((LEFT(W21,1)="B"),(MID(W21,3,1)="3")),1,0)+IF(AND((LEFT(Z21,1)="B"),(MID(Z21,3,1)="3")),1,0)+IF(AND((LEFT(AC21,1)="B"),(MID(AC21,3,1)="3")),1,0)+IF(AND((LEFT(AF21,1)="B"),(MID(AF21,3,1)="3")),1,0)+IF(AND((LEFT(AI21,1)="B"),(MID(AI21,3,1)="3")),1,0)+IF(AND((LEFT(AL21,1)="B"),(MID(AL21,3,1)="3")),1,0)+IF(AND((LEFT(AO21,1)="B"),(MID(AO21,3,1)="3")),1,0))</f>
        <v>4</v>
      </c>
      <c r="G21" s="7">
        <f t="shared" ref="G21:G33" si="12">E21-F21</f>
        <v>4</v>
      </c>
      <c r="H21" s="7">
        <f t="shared" ref="H21:H33" si="13">SUM(MID(N21,3,1))+(MID(Q21,3,1)+(MID(T21,3,1)+(MID(W21,3,1)+(MID(Z21,3,1)+(MID(AC21,3,1)+(MID(AF21,3,1))+(MID(AI21,3,1))+(MID(AL21,3,1))+(MID(AO21,3,1)))))))</f>
        <v>18</v>
      </c>
      <c r="I21" s="7">
        <f t="shared" ref="I21:I33" si="14">SUM(MID(N21,5,1))+(MID(Q21,5,1)+(MID(T21,5,1)+(MID(W21,5,1)+(MID(Z21,5,1)+(MID(AC21,5,1)+(MID(AF21,5,1))+(MID(AI21,5,1))+(MID(AL21,5,1))+(MID(AO21,5,1)))))))</f>
        <v>15</v>
      </c>
      <c r="J21" s="1">
        <f t="shared" ref="J21:J33" si="15">SUM(P21,S21,V21,Y21,AB21,AE21,AH21,AK21,AN21,AQ21)</f>
        <v>59.260000000000005</v>
      </c>
      <c r="K21" s="7">
        <v>3</v>
      </c>
      <c r="L21" s="7">
        <f t="shared" si="6"/>
        <v>33</v>
      </c>
      <c r="M21" s="35">
        <f t="shared" si="7"/>
        <v>1.7957575757575759</v>
      </c>
      <c r="N21" s="61" t="s">
        <v>19</v>
      </c>
      <c r="O21" s="52">
        <v>23.86</v>
      </c>
      <c r="P21" s="2">
        <v>5.6</v>
      </c>
      <c r="Q21" s="60" t="s">
        <v>17</v>
      </c>
      <c r="R21" s="52">
        <v>21.03</v>
      </c>
      <c r="S21" s="2">
        <v>7.6</v>
      </c>
      <c r="T21" s="61" t="s">
        <v>18</v>
      </c>
      <c r="U21" s="52">
        <v>19.98</v>
      </c>
      <c r="V21" s="2">
        <v>5.83</v>
      </c>
      <c r="W21" s="73" t="s">
        <v>19</v>
      </c>
      <c r="X21" s="52">
        <v>27.83</v>
      </c>
      <c r="Y21" s="2">
        <v>6.53</v>
      </c>
      <c r="Z21" s="60" t="s">
        <v>47</v>
      </c>
      <c r="AA21" s="52">
        <v>20.440000000000001</v>
      </c>
      <c r="AB21" s="2">
        <v>4.6500000000000004</v>
      </c>
      <c r="AC21" s="61" t="s">
        <v>26</v>
      </c>
      <c r="AD21" s="52">
        <v>22.85</v>
      </c>
      <c r="AE21" s="2">
        <v>9.82</v>
      </c>
      <c r="AF21" s="60" t="s">
        <v>17</v>
      </c>
      <c r="AG21" s="52">
        <v>22.17</v>
      </c>
      <c r="AH21" s="2">
        <v>8.81</v>
      </c>
      <c r="AI21" s="60" t="s">
        <v>17</v>
      </c>
      <c r="AJ21" s="52">
        <v>21.63</v>
      </c>
      <c r="AK21" s="2">
        <v>10.42</v>
      </c>
      <c r="AL21" s="61" t="s">
        <v>64</v>
      </c>
      <c r="AM21" s="52"/>
      <c r="AN21" s="2"/>
      <c r="AO21" s="61" t="s">
        <v>64</v>
      </c>
      <c r="AP21" s="52"/>
      <c r="AQ21" s="2"/>
      <c r="AR21" s="52">
        <f t="shared" si="8"/>
        <v>22.473750000000003</v>
      </c>
      <c r="AS21" s="2">
        <f t="shared" si="9"/>
        <v>26.473750000000003</v>
      </c>
    </row>
    <row r="22" spans="2:45" x14ac:dyDescent="0.25">
      <c r="B22" s="62">
        <v>19</v>
      </c>
      <c r="D22" s="49" t="s">
        <v>84</v>
      </c>
      <c r="E22" s="47">
        <f t="shared" si="10"/>
        <v>8</v>
      </c>
      <c r="F22" s="7">
        <f t="shared" si="11"/>
        <v>2</v>
      </c>
      <c r="G22" s="7">
        <f t="shared" si="12"/>
        <v>6</v>
      </c>
      <c r="H22" s="7">
        <f t="shared" si="13"/>
        <v>9</v>
      </c>
      <c r="I22" s="7">
        <f t="shared" si="14"/>
        <v>19</v>
      </c>
      <c r="J22" s="1">
        <f t="shared" si="15"/>
        <v>51.359999999999992</v>
      </c>
      <c r="K22" s="7">
        <v>3</v>
      </c>
      <c r="L22" s="7">
        <f t="shared" si="6"/>
        <v>28</v>
      </c>
      <c r="M22" s="35">
        <f t="shared" si="7"/>
        <v>1.8342857142857141</v>
      </c>
      <c r="N22" s="61" t="s">
        <v>64</v>
      </c>
      <c r="O22" s="52"/>
      <c r="P22" s="2"/>
      <c r="Q22" s="61" t="s">
        <v>26</v>
      </c>
      <c r="R22" s="52">
        <v>26.11</v>
      </c>
      <c r="S22" s="2">
        <v>8.0500000000000007</v>
      </c>
      <c r="T22" s="60" t="s">
        <v>47</v>
      </c>
      <c r="U22" s="52">
        <v>26</v>
      </c>
      <c r="V22" s="2">
        <v>5.1100000000000003</v>
      </c>
      <c r="W22" s="60" t="s">
        <v>21</v>
      </c>
      <c r="X22" s="52">
        <v>20.95</v>
      </c>
      <c r="Y22" s="2">
        <v>4.25</v>
      </c>
      <c r="Z22" s="61" t="s">
        <v>19</v>
      </c>
      <c r="AA22" s="52">
        <v>23.86</v>
      </c>
      <c r="AB22" s="2">
        <v>6.95</v>
      </c>
      <c r="AC22" s="60" t="s">
        <v>21</v>
      </c>
      <c r="AD22" s="52">
        <v>23.54</v>
      </c>
      <c r="AE22" s="2">
        <v>7.05</v>
      </c>
      <c r="AF22" s="60" t="s">
        <v>21</v>
      </c>
      <c r="AG22" s="52">
        <v>22.11</v>
      </c>
      <c r="AH22" s="2">
        <v>6</v>
      </c>
      <c r="AI22" s="60" t="s">
        <v>47</v>
      </c>
      <c r="AJ22" s="52">
        <v>25.07</v>
      </c>
      <c r="AK22" s="2">
        <v>5.8</v>
      </c>
      <c r="AL22" s="60" t="s">
        <v>47</v>
      </c>
      <c r="AM22" s="52">
        <v>23.13</v>
      </c>
      <c r="AN22" s="2">
        <v>8.15</v>
      </c>
      <c r="AO22" s="61" t="s">
        <v>64</v>
      </c>
      <c r="AP22" s="52"/>
      <c r="AQ22" s="2"/>
      <c r="AR22" s="52">
        <f t="shared" si="8"/>
        <v>23.846249999999998</v>
      </c>
      <c r="AS22" s="2">
        <f t="shared" si="9"/>
        <v>25.846249999999998</v>
      </c>
    </row>
    <row r="23" spans="2:45" x14ac:dyDescent="0.25">
      <c r="B23" s="62">
        <v>20</v>
      </c>
      <c r="D23" s="49" t="s">
        <v>52</v>
      </c>
      <c r="E23" s="47">
        <f t="shared" si="10"/>
        <v>9</v>
      </c>
      <c r="F23" s="7">
        <f t="shared" si="11"/>
        <v>3</v>
      </c>
      <c r="G23" s="7">
        <f t="shared" si="12"/>
        <v>6</v>
      </c>
      <c r="H23" s="7">
        <f t="shared" si="13"/>
        <v>16</v>
      </c>
      <c r="I23" s="7">
        <f t="shared" si="14"/>
        <v>22</v>
      </c>
      <c r="J23" s="1">
        <f t="shared" si="15"/>
        <v>66.84</v>
      </c>
      <c r="K23" s="7">
        <v>1</v>
      </c>
      <c r="L23" s="7">
        <f t="shared" si="6"/>
        <v>38</v>
      </c>
      <c r="M23" s="35">
        <f t="shared" si="7"/>
        <v>1.7589473684210528</v>
      </c>
      <c r="N23" s="60" t="s">
        <v>47</v>
      </c>
      <c r="O23" s="52">
        <v>22.56</v>
      </c>
      <c r="P23" s="2">
        <v>3.74</v>
      </c>
      <c r="Q23" s="61" t="s">
        <v>18</v>
      </c>
      <c r="R23" s="52">
        <v>26.79</v>
      </c>
      <c r="S23" s="2">
        <v>11.26</v>
      </c>
      <c r="T23" s="60" t="s">
        <v>17</v>
      </c>
      <c r="U23" s="52">
        <v>21.6</v>
      </c>
      <c r="V23" s="2">
        <v>10.5</v>
      </c>
      <c r="W23" s="60" t="s">
        <v>21</v>
      </c>
      <c r="X23" s="52">
        <v>22.53</v>
      </c>
      <c r="Y23" s="2">
        <v>5.05</v>
      </c>
      <c r="Z23" s="61" t="s">
        <v>26</v>
      </c>
      <c r="AA23" s="52">
        <v>19.47</v>
      </c>
      <c r="AB23" s="2">
        <v>6.74</v>
      </c>
      <c r="AC23" s="60" t="s">
        <v>21</v>
      </c>
      <c r="AD23" s="52">
        <v>23.36</v>
      </c>
      <c r="AE23" s="2">
        <v>7.39</v>
      </c>
      <c r="AF23" s="61" t="s">
        <v>26</v>
      </c>
      <c r="AG23" s="52">
        <v>24.17</v>
      </c>
      <c r="AH23" s="2">
        <v>7.75</v>
      </c>
      <c r="AI23" s="60" t="s">
        <v>17</v>
      </c>
      <c r="AJ23" s="52">
        <v>22.48</v>
      </c>
      <c r="AK23" s="2">
        <v>6.01</v>
      </c>
      <c r="AL23" s="60" t="s">
        <v>21</v>
      </c>
      <c r="AM23" s="52">
        <v>22.16</v>
      </c>
      <c r="AN23" s="2">
        <v>8.4</v>
      </c>
      <c r="AO23" s="61" t="s">
        <v>64</v>
      </c>
      <c r="AP23" s="52"/>
      <c r="AQ23" s="2"/>
      <c r="AR23" s="52">
        <f t="shared" si="8"/>
        <v>22.79111111111111</v>
      </c>
      <c r="AS23" s="2">
        <f t="shared" si="9"/>
        <v>25.79111111111111</v>
      </c>
    </row>
    <row r="24" spans="2:45" x14ac:dyDescent="0.25">
      <c r="B24" s="62">
        <v>21</v>
      </c>
      <c r="D24" s="49" t="s">
        <v>55</v>
      </c>
      <c r="E24" s="47">
        <f t="shared" si="10"/>
        <v>5</v>
      </c>
      <c r="F24" s="7">
        <f t="shared" si="11"/>
        <v>3</v>
      </c>
      <c r="G24" s="7">
        <f t="shared" si="12"/>
        <v>2</v>
      </c>
      <c r="H24" s="7">
        <f t="shared" si="13"/>
        <v>13</v>
      </c>
      <c r="I24" s="7">
        <f t="shared" si="14"/>
        <v>10</v>
      </c>
      <c r="J24" s="1">
        <f t="shared" si="15"/>
        <v>30.57</v>
      </c>
      <c r="K24" s="7">
        <v>4</v>
      </c>
      <c r="L24" s="7">
        <f t="shared" si="6"/>
        <v>23</v>
      </c>
      <c r="M24" s="35">
        <f t="shared" si="7"/>
        <v>1.3291304347826087</v>
      </c>
      <c r="N24" s="61" t="s">
        <v>30</v>
      </c>
      <c r="O24" s="52">
        <v>24.38</v>
      </c>
      <c r="P24" s="2">
        <v>12.31</v>
      </c>
      <c r="Q24" s="60" t="s">
        <v>64</v>
      </c>
      <c r="R24" s="52"/>
      <c r="S24" s="2"/>
      <c r="T24" s="60" t="s">
        <v>64</v>
      </c>
      <c r="U24" s="52"/>
      <c r="V24" s="2"/>
      <c r="W24" s="60" t="s">
        <v>64</v>
      </c>
      <c r="X24" s="52"/>
      <c r="Y24" s="2"/>
      <c r="Z24" s="61" t="s">
        <v>19</v>
      </c>
      <c r="AA24" s="52">
        <v>23.12</v>
      </c>
      <c r="AB24" s="2">
        <v>2.8</v>
      </c>
      <c r="AC24" s="60" t="s">
        <v>21</v>
      </c>
      <c r="AD24" s="52">
        <v>23.72</v>
      </c>
      <c r="AE24" s="2">
        <v>5.43</v>
      </c>
      <c r="AF24" s="61" t="s">
        <v>26</v>
      </c>
      <c r="AG24" s="52">
        <v>19.45</v>
      </c>
      <c r="AH24" s="2">
        <v>4.8600000000000003</v>
      </c>
      <c r="AI24" s="60" t="s">
        <v>17</v>
      </c>
      <c r="AJ24" s="52">
        <v>22.71</v>
      </c>
      <c r="AK24" s="2">
        <v>5.17</v>
      </c>
      <c r="AL24" s="60" t="s">
        <v>64</v>
      </c>
      <c r="AM24" s="52"/>
      <c r="AN24" s="2"/>
      <c r="AO24" s="61" t="s">
        <v>64</v>
      </c>
      <c r="AP24" s="52"/>
      <c r="AQ24" s="2"/>
      <c r="AR24" s="52">
        <f t="shared" si="8"/>
        <v>22.675999999999998</v>
      </c>
      <c r="AS24" s="2">
        <f t="shared" si="9"/>
        <v>25.675999999999998</v>
      </c>
    </row>
    <row r="25" spans="2:45" x14ac:dyDescent="0.25">
      <c r="B25" s="62">
        <v>22</v>
      </c>
      <c r="D25" s="49" t="s">
        <v>90</v>
      </c>
      <c r="E25" s="47">
        <f t="shared" si="10"/>
        <v>4</v>
      </c>
      <c r="F25" s="7">
        <f t="shared" si="11"/>
        <v>1</v>
      </c>
      <c r="G25" s="7">
        <f t="shared" si="12"/>
        <v>3</v>
      </c>
      <c r="H25" s="7">
        <f t="shared" si="13"/>
        <v>3</v>
      </c>
      <c r="I25" s="7">
        <f t="shared" si="14"/>
        <v>9</v>
      </c>
      <c r="J25" s="1">
        <f t="shared" si="15"/>
        <v>27.380000000000003</v>
      </c>
      <c r="K25" s="7"/>
      <c r="L25" s="7">
        <f t="shared" si="6"/>
        <v>12</v>
      </c>
      <c r="M25" s="35">
        <f t="shared" si="7"/>
        <v>2.2816666666666667</v>
      </c>
      <c r="N25" s="61" t="s">
        <v>64</v>
      </c>
      <c r="O25" s="52"/>
      <c r="P25" s="2"/>
      <c r="Q25" s="61" t="s">
        <v>64</v>
      </c>
      <c r="R25" s="52"/>
      <c r="S25" s="2"/>
      <c r="T25" s="60" t="s">
        <v>47</v>
      </c>
      <c r="U25" s="52">
        <v>25.22</v>
      </c>
      <c r="V25" s="2">
        <v>5.4</v>
      </c>
      <c r="W25" s="60" t="s">
        <v>47</v>
      </c>
      <c r="X25" s="52">
        <v>23.33</v>
      </c>
      <c r="Y25" s="2">
        <v>7.4</v>
      </c>
      <c r="Z25" s="60" t="s">
        <v>47</v>
      </c>
      <c r="AA25" s="52">
        <v>21.04</v>
      </c>
      <c r="AB25" s="2">
        <v>3</v>
      </c>
      <c r="AC25" s="61" t="s">
        <v>64</v>
      </c>
      <c r="AD25" s="52"/>
      <c r="AE25" s="2"/>
      <c r="AF25" s="61" t="s">
        <v>64</v>
      </c>
      <c r="AG25" s="52"/>
      <c r="AH25" s="2"/>
      <c r="AI25" s="60" t="s">
        <v>64</v>
      </c>
      <c r="AJ25" s="52"/>
      <c r="AK25" s="2"/>
      <c r="AL25" s="73" t="s">
        <v>19</v>
      </c>
      <c r="AM25" s="52">
        <v>28.84</v>
      </c>
      <c r="AN25" s="2">
        <v>11.58</v>
      </c>
      <c r="AO25" s="61" t="s">
        <v>64</v>
      </c>
      <c r="AP25" s="52"/>
      <c r="AQ25" s="2"/>
      <c r="AR25" s="52">
        <f t="shared" si="8"/>
        <v>24.607500000000002</v>
      </c>
      <c r="AS25" s="2">
        <f t="shared" si="9"/>
        <v>25.607500000000002</v>
      </c>
    </row>
    <row r="26" spans="2:45" x14ac:dyDescent="0.25">
      <c r="B26" s="62">
        <v>23</v>
      </c>
      <c r="D26" s="49" t="s">
        <v>39</v>
      </c>
      <c r="E26" s="47">
        <f t="shared" si="10"/>
        <v>4</v>
      </c>
      <c r="F26" s="7">
        <f t="shared" si="11"/>
        <v>2</v>
      </c>
      <c r="G26" s="7">
        <f t="shared" si="12"/>
        <v>2</v>
      </c>
      <c r="H26" s="7">
        <f t="shared" si="13"/>
        <v>11</v>
      </c>
      <c r="I26" s="7">
        <f t="shared" si="14"/>
        <v>13</v>
      </c>
      <c r="J26" s="1">
        <f t="shared" si="15"/>
        <v>42.18</v>
      </c>
      <c r="K26" s="7"/>
      <c r="L26" s="7">
        <f t="shared" si="6"/>
        <v>24</v>
      </c>
      <c r="M26" s="35">
        <f t="shared" si="7"/>
        <v>1.7575000000000001</v>
      </c>
      <c r="N26" s="60" t="s">
        <v>38</v>
      </c>
      <c r="O26" s="52">
        <v>21.44</v>
      </c>
      <c r="P26" s="2">
        <v>6.34</v>
      </c>
      <c r="Q26" s="61" t="s">
        <v>34</v>
      </c>
      <c r="R26" s="52">
        <v>23.53</v>
      </c>
      <c r="S26" s="2">
        <v>12.38</v>
      </c>
      <c r="T26" s="61" t="s">
        <v>30</v>
      </c>
      <c r="U26" s="52">
        <v>24.34</v>
      </c>
      <c r="V26" s="2">
        <v>15.1</v>
      </c>
      <c r="W26" s="60" t="s">
        <v>40</v>
      </c>
      <c r="X26" s="52">
        <v>22.53</v>
      </c>
      <c r="Y26" s="2">
        <v>8.36</v>
      </c>
      <c r="Z26" s="60" t="s">
        <v>64</v>
      </c>
      <c r="AA26" s="52"/>
      <c r="AB26" s="2"/>
      <c r="AC26" s="60" t="s">
        <v>64</v>
      </c>
      <c r="AD26" s="52"/>
      <c r="AE26" s="2"/>
      <c r="AF26" s="60" t="s">
        <v>64</v>
      </c>
      <c r="AG26" s="52"/>
      <c r="AH26" s="2"/>
      <c r="AI26" s="60" t="s">
        <v>64</v>
      </c>
      <c r="AJ26" s="52"/>
      <c r="AK26" s="2"/>
      <c r="AL26" s="60" t="s">
        <v>64</v>
      </c>
      <c r="AM26" s="52"/>
      <c r="AN26" s="2"/>
      <c r="AO26" s="61" t="s">
        <v>64</v>
      </c>
      <c r="AP26" s="52"/>
      <c r="AQ26" s="2"/>
      <c r="AR26" s="52">
        <f t="shared" si="8"/>
        <v>22.96</v>
      </c>
      <c r="AS26" s="2">
        <f t="shared" si="9"/>
        <v>24.96</v>
      </c>
    </row>
    <row r="27" spans="2:45" x14ac:dyDescent="0.25">
      <c r="B27" s="62">
        <v>24</v>
      </c>
      <c r="D27" s="49" t="s">
        <v>69</v>
      </c>
      <c r="E27" s="47">
        <f t="shared" si="10"/>
        <v>8</v>
      </c>
      <c r="F27" s="7">
        <f t="shared" si="11"/>
        <v>2</v>
      </c>
      <c r="G27" s="7">
        <f t="shared" si="12"/>
        <v>6</v>
      </c>
      <c r="H27" s="7">
        <f t="shared" si="13"/>
        <v>12</v>
      </c>
      <c r="I27" s="7">
        <f t="shared" si="14"/>
        <v>21</v>
      </c>
      <c r="J27" s="1">
        <f t="shared" si="15"/>
        <v>56.96</v>
      </c>
      <c r="K27" s="7">
        <v>1</v>
      </c>
      <c r="L27" s="7">
        <f t="shared" si="6"/>
        <v>33</v>
      </c>
      <c r="M27" s="35">
        <f t="shared" si="7"/>
        <v>1.7260606060606061</v>
      </c>
      <c r="N27" s="60" t="s">
        <v>17</v>
      </c>
      <c r="O27" s="52">
        <v>24.05</v>
      </c>
      <c r="P27" s="2">
        <v>9.2799999999999994</v>
      </c>
      <c r="Q27" s="61" t="s">
        <v>18</v>
      </c>
      <c r="R27" s="52">
        <v>24.46</v>
      </c>
      <c r="S27" s="2">
        <v>10.6</v>
      </c>
      <c r="T27" s="60" t="s">
        <v>64</v>
      </c>
      <c r="U27" s="52"/>
      <c r="V27" s="2"/>
      <c r="W27" s="60" t="s">
        <v>47</v>
      </c>
      <c r="X27" s="52">
        <v>24.95</v>
      </c>
      <c r="Y27" s="2">
        <v>8.2200000000000006</v>
      </c>
      <c r="Z27" s="61" t="s">
        <v>26</v>
      </c>
      <c r="AA27" s="52">
        <v>23.9</v>
      </c>
      <c r="AB27" s="2">
        <v>5.84</v>
      </c>
      <c r="AC27" s="60" t="s">
        <v>17</v>
      </c>
      <c r="AD27" s="52">
        <v>21.9</v>
      </c>
      <c r="AE27" s="2">
        <v>6.8</v>
      </c>
      <c r="AF27" s="60" t="s">
        <v>47</v>
      </c>
      <c r="AG27" s="52">
        <v>21.88</v>
      </c>
      <c r="AH27" s="2">
        <v>4.7300000000000004</v>
      </c>
      <c r="AI27" s="60" t="s">
        <v>47</v>
      </c>
      <c r="AJ27" s="52">
        <v>18.86</v>
      </c>
      <c r="AK27" s="2">
        <v>5.28</v>
      </c>
      <c r="AL27" s="60" t="s">
        <v>17</v>
      </c>
      <c r="AM27" s="52">
        <v>21.12</v>
      </c>
      <c r="AN27" s="2">
        <v>6.21</v>
      </c>
      <c r="AO27" s="61" t="s">
        <v>64</v>
      </c>
      <c r="AP27" s="52"/>
      <c r="AQ27" s="2"/>
      <c r="AR27" s="52">
        <f t="shared" si="8"/>
        <v>22.64</v>
      </c>
      <c r="AS27" s="2">
        <f t="shared" si="9"/>
        <v>24.64</v>
      </c>
    </row>
    <row r="28" spans="2:45" x14ac:dyDescent="0.25">
      <c r="B28" s="62">
        <v>25</v>
      </c>
      <c r="D28" s="49" t="s">
        <v>94</v>
      </c>
      <c r="E28" s="47">
        <f t="shared" si="10"/>
        <v>6</v>
      </c>
      <c r="F28" s="7">
        <f t="shared" si="11"/>
        <v>1</v>
      </c>
      <c r="G28" s="7">
        <f t="shared" si="12"/>
        <v>5</v>
      </c>
      <c r="H28" s="7">
        <f t="shared" si="13"/>
        <v>11</v>
      </c>
      <c r="I28" s="7">
        <f t="shared" si="14"/>
        <v>16</v>
      </c>
      <c r="J28" s="1">
        <f t="shared" si="15"/>
        <v>54.35</v>
      </c>
      <c r="K28" s="7"/>
      <c r="L28" s="7">
        <f t="shared" si="6"/>
        <v>27</v>
      </c>
      <c r="M28" s="35">
        <f t="shared" si="7"/>
        <v>2.0129629629629631</v>
      </c>
      <c r="N28" s="61" t="s">
        <v>64</v>
      </c>
      <c r="O28" s="52"/>
      <c r="P28" s="2"/>
      <c r="Q28" s="60" t="s">
        <v>21</v>
      </c>
      <c r="R28" s="52">
        <v>24.51</v>
      </c>
      <c r="S28" s="2">
        <v>6.77</v>
      </c>
      <c r="T28" s="60" t="s">
        <v>17</v>
      </c>
      <c r="U28" s="52">
        <v>23.18</v>
      </c>
      <c r="V28" s="2">
        <v>8.59</v>
      </c>
      <c r="W28" s="60" t="s">
        <v>17</v>
      </c>
      <c r="X28" s="52">
        <v>25.67</v>
      </c>
      <c r="Y28" s="2">
        <v>12.1</v>
      </c>
      <c r="Z28" s="60" t="s">
        <v>17</v>
      </c>
      <c r="AA28" s="52">
        <v>22.03</v>
      </c>
      <c r="AB28" s="2">
        <v>12.53</v>
      </c>
      <c r="AC28" s="60" t="s">
        <v>64</v>
      </c>
      <c r="AD28" s="52"/>
      <c r="AE28" s="2"/>
      <c r="AF28" s="60" t="s">
        <v>64</v>
      </c>
      <c r="AG28" s="52"/>
      <c r="AH28" s="2"/>
      <c r="AI28" s="61" t="s">
        <v>26</v>
      </c>
      <c r="AJ28" s="52">
        <v>25.49</v>
      </c>
      <c r="AK28" s="2">
        <v>9.36</v>
      </c>
      <c r="AL28" s="60" t="s">
        <v>21</v>
      </c>
      <c r="AM28" s="52">
        <v>20.68</v>
      </c>
      <c r="AN28" s="2">
        <v>5</v>
      </c>
      <c r="AO28" s="61" t="s">
        <v>64</v>
      </c>
      <c r="AP28" s="52"/>
      <c r="AQ28" s="2"/>
      <c r="AR28" s="52">
        <f t="shared" si="8"/>
        <v>23.593333333333334</v>
      </c>
      <c r="AS28" s="2">
        <f t="shared" si="9"/>
        <v>24.593333333333334</v>
      </c>
    </row>
    <row r="29" spans="2:45" x14ac:dyDescent="0.25">
      <c r="B29" s="62">
        <v>26</v>
      </c>
      <c r="D29" s="49" t="s">
        <v>72</v>
      </c>
      <c r="E29" s="47">
        <f t="shared" si="10"/>
        <v>7</v>
      </c>
      <c r="F29" s="7">
        <f t="shared" si="11"/>
        <v>0</v>
      </c>
      <c r="G29" s="7">
        <f t="shared" si="12"/>
        <v>7</v>
      </c>
      <c r="H29" s="7">
        <f t="shared" si="13"/>
        <v>7</v>
      </c>
      <c r="I29" s="7">
        <f t="shared" si="14"/>
        <v>21</v>
      </c>
      <c r="J29" s="1">
        <f t="shared" si="15"/>
        <v>40.699999999999996</v>
      </c>
      <c r="K29" s="7">
        <v>4</v>
      </c>
      <c r="L29" s="7">
        <f t="shared" si="6"/>
        <v>28</v>
      </c>
      <c r="M29" s="35">
        <f t="shared" si="7"/>
        <v>1.4535714285714285</v>
      </c>
      <c r="N29" s="60" t="s">
        <v>21</v>
      </c>
      <c r="O29" s="52">
        <v>25.28</v>
      </c>
      <c r="P29" s="2">
        <v>8.3699999999999992</v>
      </c>
      <c r="Q29" s="60" t="s">
        <v>17</v>
      </c>
      <c r="R29" s="52">
        <v>21</v>
      </c>
      <c r="S29" s="2">
        <v>4.8</v>
      </c>
      <c r="T29" s="60" t="s">
        <v>21</v>
      </c>
      <c r="U29" s="52">
        <v>22.94</v>
      </c>
      <c r="V29" s="2">
        <v>5.6</v>
      </c>
      <c r="W29" s="61" t="s">
        <v>64</v>
      </c>
      <c r="X29" s="52"/>
      <c r="Y29" s="2"/>
      <c r="Z29" s="61" t="s">
        <v>64</v>
      </c>
      <c r="AA29" s="52"/>
      <c r="AB29" s="2"/>
      <c r="AC29" s="60" t="s">
        <v>47</v>
      </c>
      <c r="AD29" s="52">
        <v>24.71</v>
      </c>
      <c r="AE29" s="2">
        <v>4.2</v>
      </c>
      <c r="AF29" s="60" t="s">
        <v>21</v>
      </c>
      <c r="AG29" s="52">
        <v>25.56</v>
      </c>
      <c r="AH29" s="2">
        <v>6.8</v>
      </c>
      <c r="AI29" s="60" t="s">
        <v>17</v>
      </c>
      <c r="AJ29" s="52">
        <v>23.06</v>
      </c>
      <c r="AK29" s="2">
        <v>7.45</v>
      </c>
      <c r="AL29" s="60" t="s">
        <v>47</v>
      </c>
      <c r="AM29" s="52">
        <v>17.29</v>
      </c>
      <c r="AN29" s="2">
        <v>3.48</v>
      </c>
      <c r="AO29" s="61" t="s">
        <v>64</v>
      </c>
      <c r="AP29" s="52"/>
      <c r="AQ29" s="2"/>
      <c r="AR29" s="52">
        <f t="shared" si="8"/>
        <v>22.834285714285716</v>
      </c>
      <c r="AS29" s="2">
        <f t="shared" si="9"/>
        <v>22.834285714285716</v>
      </c>
    </row>
    <row r="30" spans="2:45" x14ac:dyDescent="0.25">
      <c r="B30" s="83">
        <v>27</v>
      </c>
      <c r="D30" s="84" t="s">
        <v>93</v>
      </c>
      <c r="E30" s="47">
        <f t="shared" si="10"/>
        <v>1</v>
      </c>
      <c r="F30" s="7">
        <f t="shared" si="11"/>
        <v>0</v>
      </c>
      <c r="G30" s="7">
        <f t="shared" si="12"/>
        <v>1</v>
      </c>
      <c r="H30" s="7">
        <f t="shared" si="13"/>
        <v>2</v>
      </c>
      <c r="I30" s="7">
        <f t="shared" si="14"/>
        <v>3</v>
      </c>
      <c r="J30" s="1">
        <f t="shared" si="15"/>
        <v>6.84</v>
      </c>
      <c r="K30" s="7">
        <v>1</v>
      </c>
      <c r="L30" s="7">
        <f t="shared" si="6"/>
        <v>5</v>
      </c>
      <c r="M30" s="2">
        <f t="shared" si="7"/>
        <v>1.3679999999999999</v>
      </c>
      <c r="N30" s="61" t="s">
        <v>64</v>
      </c>
      <c r="O30" s="52"/>
      <c r="P30" s="2"/>
      <c r="Q30" s="61" t="s">
        <v>64</v>
      </c>
      <c r="R30" s="47"/>
      <c r="S30" s="57"/>
      <c r="T30" s="61" t="s">
        <v>64</v>
      </c>
      <c r="U30" s="47"/>
      <c r="V30" s="57"/>
      <c r="W30" s="61" t="s">
        <v>64</v>
      </c>
      <c r="X30" s="47"/>
      <c r="Y30" s="57"/>
      <c r="Z30" s="61" t="s">
        <v>64</v>
      </c>
      <c r="AA30" s="47"/>
      <c r="AB30" s="57"/>
      <c r="AC30" s="61" t="s">
        <v>64</v>
      </c>
      <c r="AD30" s="47"/>
      <c r="AE30" s="57"/>
      <c r="AF30" s="61" t="s">
        <v>64</v>
      </c>
      <c r="AG30" s="47"/>
      <c r="AH30" s="57"/>
      <c r="AI30" s="60" t="s">
        <v>64</v>
      </c>
      <c r="AJ30" s="47"/>
      <c r="AK30" s="57"/>
      <c r="AL30" s="60" t="s">
        <v>17</v>
      </c>
      <c r="AM30" s="47">
        <v>22.11</v>
      </c>
      <c r="AN30" s="57">
        <v>6.84</v>
      </c>
      <c r="AO30" s="61" t="s">
        <v>64</v>
      </c>
      <c r="AP30" s="52"/>
      <c r="AQ30" s="2"/>
      <c r="AR30" s="52">
        <f t="shared" si="8"/>
        <v>22.11</v>
      </c>
      <c r="AS30" s="2">
        <f t="shared" si="9"/>
        <v>22.11</v>
      </c>
    </row>
    <row r="31" spans="2:45" x14ac:dyDescent="0.25">
      <c r="B31" s="83">
        <v>28</v>
      </c>
      <c r="D31" s="84" t="s">
        <v>54</v>
      </c>
      <c r="E31" s="47">
        <f t="shared" si="10"/>
        <v>6</v>
      </c>
      <c r="F31" s="7">
        <f t="shared" si="11"/>
        <v>0</v>
      </c>
      <c r="G31" s="7">
        <f t="shared" si="12"/>
        <v>6</v>
      </c>
      <c r="H31" s="7">
        <f t="shared" si="13"/>
        <v>5</v>
      </c>
      <c r="I31" s="7">
        <f t="shared" si="14"/>
        <v>18</v>
      </c>
      <c r="J31" s="1">
        <f t="shared" si="15"/>
        <v>36.099999999999994</v>
      </c>
      <c r="K31" s="7"/>
      <c r="L31" s="7">
        <f t="shared" si="6"/>
        <v>23</v>
      </c>
      <c r="M31" s="2">
        <f t="shared" si="7"/>
        <v>1.5695652173913042</v>
      </c>
      <c r="N31" s="60" t="s">
        <v>17</v>
      </c>
      <c r="O31" s="52">
        <v>26.57</v>
      </c>
      <c r="P31" s="2">
        <v>13</v>
      </c>
      <c r="Q31" s="60" t="s">
        <v>21</v>
      </c>
      <c r="R31" s="52">
        <v>24.64</v>
      </c>
      <c r="S31" s="2">
        <v>5.4</v>
      </c>
      <c r="T31" s="60" t="s">
        <v>47</v>
      </c>
      <c r="U31" s="52">
        <v>17.12</v>
      </c>
      <c r="V31" s="2">
        <v>1</v>
      </c>
      <c r="W31" s="60" t="s">
        <v>64</v>
      </c>
      <c r="X31" s="52"/>
      <c r="Y31" s="2"/>
      <c r="Z31" s="60" t="s">
        <v>64</v>
      </c>
      <c r="AA31" s="52"/>
      <c r="AB31" s="2"/>
      <c r="AC31" s="60" t="s">
        <v>21</v>
      </c>
      <c r="AD31" s="52">
        <v>19.73</v>
      </c>
      <c r="AE31" s="2">
        <v>3.4</v>
      </c>
      <c r="AF31" s="60" t="s">
        <v>47</v>
      </c>
      <c r="AG31" s="52">
        <v>24.6</v>
      </c>
      <c r="AH31" s="2">
        <v>5.75</v>
      </c>
      <c r="AI31" s="60" t="s">
        <v>21</v>
      </c>
      <c r="AJ31" s="52">
        <v>19.48</v>
      </c>
      <c r="AK31" s="2">
        <v>7.55</v>
      </c>
      <c r="AL31" s="60" t="s">
        <v>64</v>
      </c>
      <c r="AM31" s="52"/>
      <c r="AN31" s="2"/>
      <c r="AO31" s="61" t="s">
        <v>64</v>
      </c>
      <c r="AP31" s="52"/>
      <c r="AQ31" s="2"/>
      <c r="AR31" s="52">
        <f t="shared" si="8"/>
        <v>22.02333333333333</v>
      </c>
      <c r="AS31" s="2">
        <f t="shared" si="9"/>
        <v>22.02333333333333</v>
      </c>
    </row>
    <row r="32" spans="2:45" x14ac:dyDescent="0.25">
      <c r="B32" s="83">
        <v>29</v>
      </c>
      <c r="D32" s="84" t="s">
        <v>25</v>
      </c>
      <c r="E32" s="47">
        <f t="shared" si="10"/>
        <v>1</v>
      </c>
      <c r="F32" s="7">
        <f t="shared" si="11"/>
        <v>0</v>
      </c>
      <c r="G32" s="7">
        <f t="shared" si="12"/>
        <v>1</v>
      </c>
      <c r="H32" s="7">
        <f t="shared" si="13"/>
        <v>2</v>
      </c>
      <c r="I32" s="7">
        <f t="shared" si="14"/>
        <v>3</v>
      </c>
      <c r="J32" s="1">
        <f t="shared" si="15"/>
        <v>7.14</v>
      </c>
      <c r="K32" s="7"/>
      <c r="L32" s="7">
        <f t="shared" si="6"/>
        <v>5</v>
      </c>
      <c r="M32" s="2">
        <f t="shared" si="7"/>
        <v>1.4279999999999999</v>
      </c>
      <c r="N32" s="60" t="s">
        <v>17</v>
      </c>
      <c r="O32" s="52">
        <v>21.35</v>
      </c>
      <c r="P32" s="2">
        <v>7.14</v>
      </c>
      <c r="Q32" s="61" t="s">
        <v>64</v>
      </c>
      <c r="R32" s="47"/>
      <c r="S32" s="57"/>
      <c r="T32" s="61" t="s">
        <v>64</v>
      </c>
      <c r="U32" s="47"/>
      <c r="V32" s="57"/>
      <c r="W32" s="61" t="s">
        <v>64</v>
      </c>
      <c r="X32" s="47"/>
      <c r="Y32" s="57"/>
      <c r="Z32" s="61" t="s">
        <v>64</v>
      </c>
      <c r="AA32" s="47"/>
      <c r="AB32" s="57"/>
      <c r="AC32" s="61" t="s">
        <v>64</v>
      </c>
      <c r="AD32" s="47"/>
      <c r="AE32" s="57"/>
      <c r="AF32" s="61" t="s">
        <v>64</v>
      </c>
      <c r="AG32" s="47"/>
      <c r="AH32" s="57"/>
      <c r="AI32" s="60" t="s">
        <v>64</v>
      </c>
      <c r="AJ32" s="47"/>
      <c r="AK32" s="57"/>
      <c r="AL32" s="61" t="s">
        <v>64</v>
      </c>
      <c r="AM32" s="47"/>
      <c r="AN32" s="57"/>
      <c r="AO32" s="61" t="s">
        <v>64</v>
      </c>
      <c r="AP32" s="47"/>
      <c r="AQ32" s="57"/>
      <c r="AR32" s="52">
        <f t="shared" si="8"/>
        <v>21.35</v>
      </c>
      <c r="AS32" s="2">
        <f t="shared" si="9"/>
        <v>21.35</v>
      </c>
    </row>
    <row r="33" spans="2:45" ht="15.75" thickBot="1" x14ac:dyDescent="0.3">
      <c r="B33" s="63">
        <v>30</v>
      </c>
      <c r="D33" s="50" t="s">
        <v>92</v>
      </c>
      <c r="E33" s="41">
        <f t="shared" si="10"/>
        <v>1</v>
      </c>
      <c r="F33" s="8">
        <f t="shared" si="11"/>
        <v>0</v>
      </c>
      <c r="G33" s="8">
        <f t="shared" si="12"/>
        <v>1</v>
      </c>
      <c r="H33" s="8">
        <f t="shared" si="13"/>
        <v>1</v>
      </c>
      <c r="I33" s="8">
        <f t="shared" si="14"/>
        <v>3</v>
      </c>
      <c r="J33" s="3">
        <f t="shared" si="15"/>
        <v>3.25</v>
      </c>
      <c r="K33" s="8"/>
      <c r="L33" s="8">
        <f t="shared" si="6"/>
        <v>4</v>
      </c>
      <c r="M33" s="4">
        <f t="shared" si="7"/>
        <v>0.8125</v>
      </c>
      <c r="N33" s="66" t="s">
        <v>64</v>
      </c>
      <c r="O33" s="53"/>
      <c r="P33" s="4"/>
      <c r="Q33" s="66" t="s">
        <v>64</v>
      </c>
      <c r="R33" s="91"/>
      <c r="S33" s="58"/>
      <c r="T33" s="66" t="s">
        <v>64</v>
      </c>
      <c r="U33" s="91"/>
      <c r="V33" s="58"/>
      <c r="W33" s="66" t="s">
        <v>64</v>
      </c>
      <c r="X33" s="91"/>
      <c r="Y33" s="58"/>
      <c r="Z33" s="66" t="s">
        <v>64</v>
      </c>
      <c r="AA33" s="91"/>
      <c r="AB33" s="58"/>
      <c r="AC33" s="66" t="s">
        <v>64</v>
      </c>
      <c r="AD33" s="91"/>
      <c r="AE33" s="58"/>
      <c r="AF33" s="66" t="s">
        <v>64</v>
      </c>
      <c r="AG33" s="91"/>
      <c r="AH33" s="58"/>
      <c r="AI33" s="88" t="s">
        <v>64</v>
      </c>
      <c r="AJ33" s="91"/>
      <c r="AK33" s="58"/>
      <c r="AL33" s="88" t="s">
        <v>21</v>
      </c>
      <c r="AM33" s="91">
        <v>17.12</v>
      </c>
      <c r="AN33" s="58">
        <v>3.25</v>
      </c>
      <c r="AO33" s="66" t="s">
        <v>64</v>
      </c>
      <c r="AP33" s="53"/>
      <c r="AQ33" s="4"/>
      <c r="AR33" s="69">
        <f t="shared" si="8"/>
        <v>17.12</v>
      </c>
      <c r="AS33" s="4">
        <f t="shared" si="9"/>
        <v>17.12</v>
      </c>
    </row>
    <row r="34" spans="2:45" ht="16.5" customHeight="1" thickTop="1" x14ac:dyDescent="0.25">
      <c r="D34" s="15"/>
      <c r="E34" s="15"/>
      <c r="F34" s="15"/>
      <c r="G34" s="15"/>
      <c r="H34" s="15"/>
      <c r="I34" s="15"/>
      <c r="J34" s="16"/>
      <c r="K34" s="15"/>
      <c r="L34" s="15"/>
      <c r="M34" s="16"/>
      <c r="N34" s="15"/>
      <c r="O34" s="16"/>
      <c r="P34" s="16"/>
      <c r="Q34" s="15"/>
      <c r="R34" s="16"/>
      <c r="S34" s="16"/>
      <c r="T34" s="15"/>
      <c r="U34" s="16"/>
      <c r="V34" s="16"/>
      <c r="W34" s="15"/>
      <c r="X34" s="16"/>
      <c r="Y34" s="16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6"/>
      <c r="AS34" s="16"/>
    </row>
    <row r="35" spans="2:45" ht="16.5" customHeight="1" thickBot="1" x14ac:dyDescent="0.3">
      <c r="M35" s="9"/>
      <c r="O35" s="9"/>
    </row>
    <row r="36" spans="2:45" ht="16.5" customHeight="1" thickTop="1" thickBot="1" x14ac:dyDescent="0.3">
      <c r="D36" s="42" t="s">
        <v>46</v>
      </c>
      <c r="E36" s="10">
        <f t="shared" ref="E36:L36" si="16">SUM(E4:E35)</f>
        <v>216</v>
      </c>
      <c r="F36" s="10">
        <f t="shared" si="16"/>
        <v>96</v>
      </c>
      <c r="G36" s="10">
        <f t="shared" si="16"/>
        <v>120</v>
      </c>
      <c r="H36" s="10">
        <f t="shared" si="16"/>
        <v>498</v>
      </c>
      <c r="I36" s="10">
        <f t="shared" si="16"/>
        <v>558</v>
      </c>
      <c r="J36" s="10">
        <f t="shared" si="16"/>
        <v>2085.7099999999996</v>
      </c>
      <c r="K36" s="10">
        <f t="shared" si="16"/>
        <v>67</v>
      </c>
      <c r="L36" s="10">
        <f t="shared" si="16"/>
        <v>1056</v>
      </c>
      <c r="M36" s="11">
        <f>J36/L36</f>
        <v>1.9751041666666662</v>
      </c>
      <c r="N36" s="23"/>
      <c r="O36" s="11">
        <f>SUM(O4:O33)</f>
        <v>595.58000000000004</v>
      </c>
      <c r="P36" s="22"/>
      <c r="Q36" s="23"/>
      <c r="R36" s="11">
        <f>SUM(R4:R33)</f>
        <v>584.59000000000015</v>
      </c>
      <c r="S36" s="22"/>
      <c r="T36" s="23"/>
      <c r="U36" s="11">
        <f>SUM(U4:U33)</f>
        <v>575.87</v>
      </c>
      <c r="V36" s="22"/>
      <c r="W36" s="23"/>
      <c r="X36" s="11">
        <f>SUM(X4:X33)</f>
        <v>601.44000000000005</v>
      </c>
      <c r="Y36" s="22"/>
      <c r="Z36" s="23"/>
      <c r="AA36" s="11">
        <f>SUM(AA4:AA33)</f>
        <v>583.17999999999995</v>
      </c>
      <c r="AB36" s="22"/>
      <c r="AC36" s="23"/>
      <c r="AD36" s="11">
        <f>SUM(AD4:AD33)</f>
        <v>589.50000000000011</v>
      </c>
      <c r="AE36" s="22"/>
      <c r="AF36" s="23"/>
      <c r="AG36" s="11">
        <f>SUM(AG4:AG33)</f>
        <v>576.59000000000015</v>
      </c>
      <c r="AH36" s="22"/>
      <c r="AI36" s="23"/>
      <c r="AJ36" s="11">
        <f>SUM(AJ4:AJ33)</f>
        <v>574.11</v>
      </c>
      <c r="AK36" s="22"/>
      <c r="AL36" s="23"/>
      <c r="AM36" s="11">
        <f>SUM(AM4:AM33)+SUM(AP4:AP33)</f>
        <v>580.42000000000007</v>
      </c>
      <c r="AN36" s="22"/>
      <c r="AO36" s="23"/>
      <c r="AP36" s="11"/>
      <c r="AQ36" s="22"/>
      <c r="AR36" s="11">
        <f>AVERAGE(O36,R36,U36,X36,AA36,AD36,AG36,AJ36,AM36)</f>
        <v>584.58666666666659</v>
      </c>
      <c r="AS36" s="14">
        <f>AR36+F36</f>
        <v>680.58666666666659</v>
      </c>
    </row>
    <row r="37" spans="2:45" ht="16.5" thickTop="1" thickBot="1" x14ac:dyDescent="0.3">
      <c r="M37" s="9"/>
      <c r="O37" s="9"/>
      <c r="R37" s="9"/>
      <c r="U37" s="9"/>
      <c r="X37" s="9"/>
      <c r="AR37" s="9"/>
      <c r="AS37" s="9"/>
    </row>
    <row r="38" spans="2:45" ht="15.75" thickTop="1" x14ac:dyDescent="0.25">
      <c r="D38" s="17" t="s">
        <v>61</v>
      </c>
      <c r="E38" s="25"/>
      <c r="F38" s="25"/>
      <c r="G38" s="25"/>
      <c r="H38" s="25"/>
      <c r="I38" s="25"/>
      <c r="J38" s="25"/>
      <c r="K38" s="25"/>
      <c r="L38" s="25"/>
      <c r="M38" s="24"/>
      <c r="N38" s="25"/>
      <c r="O38" s="12">
        <f>O36/24</f>
        <v>24.815833333333334</v>
      </c>
      <c r="P38" s="24"/>
      <c r="Q38" s="25"/>
      <c r="R38" s="12">
        <f>R36/24</f>
        <v>24.357916666666672</v>
      </c>
      <c r="S38" s="24"/>
      <c r="T38" s="25"/>
      <c r="U38" s="12">
        <f>U36/24</f>
        <v>23.994583333333335</v>
      </c>
      <c r="V38" s="26"/>
      <c r="W38" s="25"/>
      <c r="X38" s="12">
        <f>X36/24</f>
        <v>25.060000000000002</v>
      </c>
      <c r="Y38" s="24"/>
      <c r="Z38" s="25"/>
      <c r="AA38" s="12">
        <f>AA36/24</f>
        <v>24.299166666666665</v>
      </c>
      <c r="AB38" s="25"/>
      <c r="AC38" s="25"/>
      <c r="AD38" s="12">
        <f>AD36/24</f>
        <v>24.562500000000004</v>
      </c>
      <c r="AE38" s="25"/>
      <c r="AF38" s="25"/>
      <c r="AG38" s="12">
        <f>AG36/24</f>
        <v>24.024583333333339</v>
      </c>
      <c r="AH38" s="25"/>
      <c r="AI38" s="25"/>
      <c r="AJ38" s="12">
        <f>AJ36/24</f>
        <v>23.921250000000001</v>
      </c>
      <c r="AK38" s="25"/>
      <c r="AL38" s="25"/>
      <c r="AM38" s="12">
        <f>AM36/24</f>
        <v>24.18416666666667</v>
      </c>
      <c r="AN38" s="25"/>
      <c r="AO38" s="25"/>
      <c r="AP38" s="12"/>
      <c r="AQ38" s="25"/>
      <c r="AR38" s="13">
        <f>AVERAGE(O38,R38,U38,X38,AA38,AD38,AG38,AJ38,AM38)</f>
        <v>24.35777777777778</v>
      </c>
      <c r="AS38" s="29"/>
    </row>
    <row r="39" spans="2:45" x14ac:dyDescent="0.25">
      <c r="D39" s="18" t="s">
        <v>65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1">
        <f>SUM(IF((LEFT(N4,1)="A"),O4,0)+IF((LEFT(N5,1)="A"),O5,0)+IF((LEFT(N6,1)="A"),O6,0)+IF((LEFT(N7,1)="A"),O7,0)+IF((LEFT(N8,1)="A"),O8,0)+IF((LEFT(N9,1)="A"),O9,0)+IF((LEFT(N10,1)="A"),O10,0)+IF((LEFT(N11,1)="A"),O11,0)+IF((LEFT(N12,1)="A"),O12,0)+IF((LEFT(N13,1)="A"),O13,0)+IF((LEFT(N14,1)="A"),O14,0)+IF((LEFT(N15,1)="A"),O15,0)+IF((LEFT(N16,1)="A"),O16,0)+IF((LEFT(N17,1)="A"),O17,0)+IF((LEFT(N18,1)="A"),O18,0)+IF((LEFT(N19,1)="A"),O19,0)+IF((LEFT(N20,1)="A"),O20,0)+IF((LEFT(N21,1)="A"),O21,0)+IF((LEFT(N22,1)="A"),O22,0)+IF((LEFT(N23,1)="A"),O23,0)+IF((LEFT(N24,1)="A"),O24,0)+IF((LEFT(N25,1)="A"),O25,0)+IF((LEFT(N26,1)="A"),O26,0)+IF((LEFT(N27,1)="A"),O27,0)+IF((LEFT(N28,1)="A"),O28,0)+IF((LEFT(N29,1)="A"),O29,0)+IF((LEFT(N30,1)="A"),O30,0)+IF((LEFT(N33,1)="A"),O33,0))/12</f>
        <v>26.020833333333332</v>
      </c>
      <c r="P39" s="44"/>
      <c r="Q39" s="27"/>
      <c r="R39" s="1">
        <f>SUM(IF((LEFT(Q4,1)="A"),R4,0)+IF((LEFT(Q5,1)="A"),R5,0)+IF((LEFT(Q6,1)="A"),R6,0)+IF((LEFT(Q7,1)="A"),R7,0)+IF((LEFT(Q8,1)="A"),R8,0)+IF((LEFT(Q9,1)="A"),R9,0)+IF((LEFT(Q10,1)="A"),R10,0)+IF((LEFT(Q11,1)="A"),R11,0)+IF((LEFT(Q12,1)="A"),R12,0)+IF((LEFT(Q13,1)="A"),R13,0)+IF((LEFT(Q14,1)="A"),R14,0)+IF((LEFT(Q15,1)="A"),R15,0)+IF((LEFT(Q16,1)="A"),R16,0)+IF((LEFT(Q17,1)="A"),R17,0)+IF((LEFT(Q18,1)="A"),R18,0)+IF((LEFT(Q19,1)="A"),R19,0)+IF((LEFT(Q20,1)="A"),R20,0)+IF((LEFT(Q21,1)="A"),R21,0)+IF((LEFT(Q22,1)="A"),R22,0)+IF((LEFT(Q23,1)="A"),R23,0)+IF((LEFT(Q24,1)="A"),R24,0)+IF((LEFT(Q25,1)="A"),R25,0)+IF((LEFT(Q26,1)="A"),R26,0)+IF((LEFT(Q27,1)="A"),R27,0)+IF((LEFT(Q28,1)="A"),R28,0)+IF((LEFT(Q29,1)="A"),R29,0)+IF((LEFT(Q30,1)="A"),R30,0)+IF((LEFT(Q33,1)="A"),R33,0))/12</f>
        <v>24.673333333333336</v>
      </c>
      <c r="S39" s="44"/>
      <c r="T39" s="27"/>
      <c r="U39" s="1">
        <f>SUM(IF((LEFT(T4,1)="A"),U4,0)+IF((LEFT(T5,1)="A"),U5,0)+IF((LEFT(T6,1)="A"),U6,0)+IF((LEFT(T7,1)="A"),U7,0)+IF((LEFT(T8,1)="A"),U8,0)+IF((LEFT(T9,1)="A"),U9,0)+IF((LEFT(T10,1)="A"),U10,0)+IF((LEFT(T11,1)="A"),U11,0)+IF((LEFT(T12,1)="A"),U12,0)+IF((LEFT(T13,1)="A"),U13,0)+IF((LEFT(T14,1)="A"),U14,0)+IF((LEFT(T15,1)="A"),U15,0)+IF((LEFT(T16,1)="A"),U16,0)+IF((LEFT(T17,1)="A"),U17,0)+IF((LEFT(T18,1)="A"),U18,0)+IF((LEFT(T19,1)="A"),U19,0)+IF((LEFT(T20,1)="A"),U20,0)+IF((LEFT(T21,1)="A"),U21,0)+IF((LEFT(T22,1)="A"),U22,0)+IF((LEFT(T23,1)="A"),U23,0)+IF((LEFT(T24,1)="A"),U24,0)+IF((LEFT(T25,1)="A"),U25,0)+IF((LEFT(T26,1)="A"),U26,0)+IF((LEFT(T27,1)="A"),U27,0)+IF((LEFT(T28,1)="A"),U28,0)+IF((LEFT(T29,1)="A"),U29,0)+IF((LEFT(T30,1)="A"),U30,0)+IF((LEFT(T33,1)="A"),U33,0))/12</f>
        <v>24.341666666666665</v>
      </c>
      <c r="V39" s="44"/>
      <c r="W39" s="27"/>
      <c r="X39" s="1">
        <f>SUM(IF((LEFT(W4,1)="A"),X4,0)+IF((LEFT(W5,1)="A"),X5,0)+IF((LEFT(W6,1)="A"),X6,0)+IF((LEFT(W7,1)="A"),X7,0)+IF((LEFT(W8,1)="A"),X8,0)+IF((LEFT(W9,1)="A"),X9,0)+IF((LEFT(W10,1)="A"),X10,0)+IF((LEFT(W11,1)="A"),X11,0)+IF((LEFT(W12,1)="A"),X12,0)+IF((LEFT(W13,1)="A"),X13,0)+IF((LEFT(W14,1)="A"),X14,0)+IF((LEFT(W15,1)="A"),X15,0)+IF((LEFT(W16,1)="A"),X16,0)+IF((LEFT(W17,1)="A"),X17,0)+IF((LEFT(W18,1)="A"),X18,0)+IF((LEFT(W19,1)="A"),X19,0)+IF((LEFT(W20,1)="A"),X20,0)+IF((LEFT(W21,1)="A"),X21,0)+IF((LEFT(W22,1)="A"),X22,0)+IF((LEFT(W23,1)="A"),X23,0)+IF((LEFT(W24,1)="A"),X24,0)+IF((LEFT(W25,1)="A"),X25,0)+IF((LEFT(W26,1)="A"),X26,0)+IF((LEFT(W27,1)="A"),X27,0)+IF((LEFT(W28,1)="A"),X28,0)+IF((LEFT(W29,1)="A"),X29,0)+IF((LEFT(W30,1)="A"),X30,0)+IF((LEFT(W33,1)="A"),X33,0))/12</f>
        <v>25.06583333333333</v>
      </c>
      <c r="Y39" s="44"/>
      <c r="Z39" s="27"/>
      <c r="AA39" s="1">
        <f>SUM(IF((LEFT(Z4,1)="A"),AA4,0)+IF((LEFT(Z5,1)="A"),AA5,0)+IF((LEFT(Z6,1)="A"),AA6,0)+IF((LEFT(Z7,1)="A"),AA7,0)+IF((LEFT(Z8,1)="A"),AA8,0)+IF((LEFT(Z9,1)="A"),AA9,0)+IF((LEFT(Z10,1)="A"),AA10,0)+IF((LEFT(Z11,1)="A"),AA11,0)+IF((LEFT(Z12,1)="A"),AA12,0)+IF((LEFT(Z13,1)="A"),AA13,0)+IF((LEFT(Z14,1)="A"),AA14,0)+IF((LEFT(Z15,1)="A"),AA15,0)+IF((LEFT(Z16,1)="A"),AA16,0)+IF((LEFT(Z17,1)="A"),AA17,0)+IF((LEFT(Z18,1)="A"),AA18,0)+IF((LEFT(Z19,1)="A"),AA19,0)+IF((LEFT(Z20,1)="A"),AA20,0)+IF((LEFT(Z21,1)="A"),AA21,0)+IF((LEFT(Z22,1)="A"),AA22,0)+IF((LEFT(Z23,1)="A"),AA23,0)+IF((LEFT(Z24,1)="A"),AA24,0)+IF((LEFT(Z25,1)="A"),AA25,0)+IF((LEFT(Z26,1)="A"),AA26,0)+IF((LEFT(Z27,1)="A"),AA27,0)+IF((LEFT(Z28,1)="A"),AA28,0)+IF((LEFT(Z29,1)="A"),AA29,0)+IF((LEFT(Z30,1)="A"),AA30,0)+IF((LEFT(Z33,1)="A"),AA33,0))/12</f>
        <v>25.480833333333333</v>
      </c>
      <c r="AB39" s="27"/>
      <c r="AC39" s="27"/>
      <c r="AD39" s="1">
        <f>SUM(IF((LEFT(AC4,1)="A"),AD4,0)+IF((LEFT(AC5,1)="A"),AD5,0)+IF((LEFT(AC6,1)="A"),AD6,0)+IF((LEFT(AC7,1)="A"),AD7,0)+IF((LEFT(AC8,1)="A"),AD8,0)+IF((LEFT(AC9,1)="A"),AD9,0)+IF((LEFT(AC10,1)="A"),AD10,0)+IF((LEFT(AC11,1)="A"),AD11,0)+IF((LEFT(AC12,1)="A"),AD12,0)+IF((LEFT(AC13,1)="A"),AD13,0)+IF((LEFT(AC14,1)="A"),AD14,0)+IF((LEFT(AC15,1)="A"),AD15,0)+IF((LEFT(AC16,1)="A"),AD16,0)+IF((LEFT(AC17,1)="A"),AD17,0)+IF((LEFT(AC18,1)="A"),AD18,0)+IF((LEFT(AC19,1)="A"),AD19,0)+IF((LEFT(AC20,1)="A"),AD20,0)+IF((LEFT(AC21,1)="A"),AD21,0)+IF((LEFT(AC22,1)="A"),AD22,0)+IF((LEFT(AC23,1)="A"),AD23,0)+IF((LEFT(AC24,1)="A"),AD24,0)+IF((LEFT(AC25,1)="A"),AD25,0)+IF((LEFT(AC26,1)="A"),AD26,0)+IF((LEFT(AC27,1)="A"),AD27,0)+IF((LEFT(AC28,1)="A"),AD28,0)+IF((LEFT(AC29,1)="A"),AD29,0)+IF((LEFT(AC30,1)="A"),AD30,0)+IF((LEFT(AC33,1)="A"),AD33,0))/12</f>
        <v>25.51</v>
      </c>
      <c r="AE39" s="27"/>
      <c r="AF39" s="27"/>
      <c r="AG39" s="1">
        <f>SUM(IF((LEFT(AF4,1)="A"),AG4,0)+IF((LEFT(AF5,1)="A"),AG5,0)+IF((LEFT(AF6,1)="A"),AG6,0)+IF((LEFT(AF7,1)="A"),AG7,0)+IF((LEFT(AF8,1)="A"),AG8,0)+IF((LEFT(AF9,1)="A"),AG9,0)+IF((LEFT(AF10,1)="A"),AG10,0)+IF((LEFT(AF11,1)="A"),AG11,0)+IF((LEFT(AF12,1)="A"),AG12,0)+IF((LEFT(AF13,1)="A"),AG13,0)+IF((LEFT(AF14,1)="A"),AG14,0)+IF((LEFT(AF15,1)="A"),AG15,0)+IF((LEFT(AF16,1)="A"),AG16,0)+IF((LEFT(AF17,1)="A"),AG17,0)+IF((LEFT(AF18,1)="A"),AG18,0)+IF((LEFT(AF19,1)="A"),AG19,0)+IF((LEFT(AF20,1)="A"),AG20,0)+IF((LEFT(AF21,1)="A"),AG21,0)+IF((LEFT(AF22,1)="A"),AG22,0)+IF((LEFT(AF23,1)="A"),AG23,0)+IF((LEFT(AF24,1)="A"),AG24,0)+IF((LEFT(AF25,1)="A"),AG25,0)+IF((LEFT(AF26,1)="A"),AG26,0)+IF((LEFT(AF27,1)="A"),AG27,0)+IF((LEFT(AF28,1)="A"),AG28,0)+IF((LEFT(AF29,1)="A"),AG29,0)+IF((LEFT(AF30,1)="A"),AG30,0)+IF((LEFT(AF33,1)="A"),AG33,0))/12</f>
        <v>25.329166666666669</v>
      </c>
      <c r="AH39" s="27"/>
      <c r="AI39" s="27"/>
      <c r="AJ39" s="1">
        <f>SUM(IF((LEFT(AI4,1)="A"),AJ4,0)+IF((LEFT(AI5,1)="A"),AJ5,0)+IF((LEFT(AI6,1)="A"),AJ6,0)+IF((LEFT(AI7,1)="A"),AJ7,0)+IF((LEFT(AI8,1)="A"),AJ8,0)+IF((LEFT(AI9,1)="A"),AJ9,0)+IF((LEFT(AI10,1)="A"),AJ10,0)+IF((LEFT(AI11,1)="A"),AJ11,0)+IF((LEFT(AI12,1)="A"),AJ12,0)+IF((LEFT(AI13,1)="A"),AJ13,0)+IF((LEFT(AI14,1)="A"),AJ14,0)+IF((LEFT(AI15,1)="A"),AJ15,0)+IF((LEFT(AI16,1)="A"),AJ16,0)+IF((LEFT(AI17,1)="A"),AJ17,0)+IF((LEFT(AI18,1)="A"),AJ18,0)+IF((LEFT(AI19,1)="A"),AJ19,0)+IF((LEFT(AI20,1)="A"),AJ20,0)+IF((LEFT(AI21,1)="A"),AJ21,0)+IF((LEFT(AI22,1)="A"),AJ22,0)+IF((LEFT(AI23,1)="A"),AJ23,0)+IF((LEFT(AI24,1)="A"),AJ24,0)+IF((LEFT(AI25,1)="A"),AJ25,0)+IF((LEFT(AI26,1)="A"),AJ26,0)+IF((LEFT(AI27,1)="A"),AJ27,0)+IF((LEFT(AI28,1)="A"),AJ28,0)+IF((LEFT(AI29,1)="A"),AJ29,0)+IF((LEFT(AI30,1)="A"),AJ30,0)+IF((LEFT(AI33,1)="A"),AJ33,0))/12</f>
        <v>24.846666666666664</v>
      </c>
      <c r="AK39" s="27"/>
      <c r="AL39" s="27"/>
      <c r="AM39" s="1">
        <f>SUM(IF((LEFT(AL4,1)="A"),AM4,0)+IF((LEFT(AL5,1)="A"),AM5,0)+IF((LEFT(AL6,1)="A"),AM6,0)+IF((LEFT(AL7,1)="A"),AM7,0)+IF((LEFT(AL8,1)="A"),AM8,0)+IF((LEFT(AL9,1)="A"),AM9,0)+IF((LEFT(AL10,1)="A"),AM10,0)+IF((LEFT(AL11,1)="A"),AM11,0)+IF((LEFT(AL12,1)="A"),AM12,0)+IF((LEFT(AL13,1)="A"),AM13,0)+IF((LEFT(AL14,1)="A"),AM14,0)+IF((LEFT(AL15,1)="A"),AM15,0)+IF((LEFT(AL16,1)="A"),AM16,0)+IF((LEFT(AL17,1)="A"),AM17,0)+IF((LEFT(AL18,1)="A"),AM18,0)+IF((LEFT(AL19,1)="A"),AM19,0)+IF((LEFT(AL20,1)="A"),AM20,0)+IF((LEFT(AL21,1)="A"),AM21,0)+IF((LEFT(AL22,1)="A"),AM22,0)+IF((LEFT(AL23,1)="A"),AM23,0)+IF((LEFT(AL24,1)="A"),AM24,0)+IF((LEFT(AL25,1)="A"),AM25,0)+IF((LEFT(AL26,1)="A"),AM26,0)+IF((LEFT(AL27,1)="A"),AM27,0)+IF((LEFT(AL28,1)="A"),AM28,0)+IF((LEFT(AL29,1)="A"),AM29,0)+IF((LEFT(AL30,1)="A"),AM30,0)+IF((LEFT(AL33,1)="A"),AM33,0))/12</f>
        <v>23.588333333333335</v>
      </c>
      <c r="AN39" s="27"/>
      <c r="AO39" s="27"/>
      <c r="AP39" s="1"/>
      <c r="AQ39" s="27"/>
      <c r="AR39" s="1">
        <f>AVERAGE(O39,R39,U39,X39,AA39,AD39,AG39,AJ39,AM39)</f>
        <v>24.984074074074076</v>
      </c>
      <c r="AS39" s="30"/>
    </row>
    <row r="40" spans="2:45" ht="15.75" thickBot="1" x14ac:dyDescent="0.3">
      <c r="D40" s="19" t="s">
        <v>66</v>
      </c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3">
        <f>SUM(IF((LEFT(N4,1)="B"),O4,0)+IF((LEFT(N5,1)="B"),O5,0)+IF((LEFT(N6,1)="B"),O6,0)+IF((LEFT(N7,1)="B"),O7,0)+IF((LEFT(N8,1)="B"),O8,0)+IF((LEFT(N9,1)="B"),O9,0)+IF((LEFT(N10,1)="B"),O10,0)+IF((LEFT(N11,1)="B"),O11,0)+IF((LEFT(N12,1)="B"),O12,0)+IF((LEFT(N13,1)="B"),O13,0)+IF((LEFT(N14,1)="B"),O14,0)+IF((LEFT(N15,1)="B"),O15,0)+IF((LEFT(N16,1)="B"),O16,0)+IF((LEFT(N17,1)="B"),O17,0)+IF((LEFT(N18,1)="B"),O18,0)+IF((LEFT(N19,1)="B"),O19,0)+IF((LEFT(N20,1)="B"),O20,0)+IF((LEFT(N21,1)="B"),O21,0)+IF((LEFT(N22,1)="B"),O22,0)+IF((LEFT(N23,1)="B"),O23,0)+IF((LEFT(N24,1)="B"),O24,0)+IF((LEFT(N25,1)="B"),O25,0)+IF((LEFT(N26,1)="B"),O26,0)+IF((LEFT(N27,1)="B"),O27,0)+IF((LEFT(N28,1)="B"),O28,0)+IF((LEFT(N29,1)="B"),O29,0)+IF((LEFT(N30,1)="B"),O30,0)+IF((LEFT(N33,1)="B"),O33,0))/12</f>
        <v>19.6175</v>
      </c>
      <c r="P40" s="45"/>
      <c r="Q40" s="28"/>
      <c r="R40" s="3">
        <f>SUM(IF((LEFT(Q4,1)="B"),R4,0)+IF((LEFT(Q5,1)="B"),R5,0)+IF((LEFT(Q6,1)="B"),R6,0)+IF((LEFT(Q7,1)="B"),R7,0)+IF((LEFT(Q8,1)="B"),R8,0)+IF((LEFT(Q9,1)="B"),R9,0)+IF((LEFT(Q10,1)="B"),R10,0)+IF((LEFT(Q11,1)="B"),R11,0)+IF((LEFT(Q12,1)="B"),R12,0)+IF((LEFT(Q13,1)="B"),R13,0)+IF((LEFT(Q14,1)="B"),R14,0)+IF((LEFT(Q15,1)="B"),R15,0)+IF((LEFT(Q16,1)="B"),R16,0)+IF((LEFT(Q17,1)="B"),R17,0)+IF((LEFT(Q18,1)="B"),R18,0)+IF((LEFT(Q19,1)="B"),R19,0)+IF((LEFT(Q20,1)="B"),R20,0)+IF((LEFT(Q21,1)="B"),R21,0)+IF((LEFT(Q22,1)="B"),R22,0)+IF((LEFT(Q23,1)="B"),R23,0)+IF((LEFT(Q24,1)="B"),R24,0)+IF((LEFT(Q25,1)="B"),R25,0)+IF((LEFT(Q26,1)="B"),R26,0)+IF((LEFT(Q27,1)="B"),R27,0)+IF((LEFT(Q28,1)="B"),R28,0)+IF((LEFT(Q29,1)="B"),R29,0)+IF((LEFT(Q30,1)="B"),R30,0)+IF((LEFT(Q33,1)="B"),R33,0))/12</f>
        <v>21.989166666666666</v>
      </c>
      <c r="S40" s="45"/>
      <c r="T40" s="28"/>
      <c r="U40" s="3">
        <f>SUM(IF((LEFT(T4,1)="B"),U4,0)+IF((LEFT(T5,1)="B"),U5,0)+IF((LEFT(T6,1)="B"),U6,0)+IF((LEFT(T7,1)="B"),U7,0)+IF((LEFT(T8,1)="B"),U8,0)+IF((LEFT(T9,1)="B"),U9,0)+IF((LEFT(T10,1)="B"),U10,0)+IF((LEFT(T11,1)="B"),U11,0)+IF((LEFT(T12,1)="B"),U12,0)+IF((LEFT(T13,1)="B"),U13,0)+IF((LEFT(T14,1)="B"),U14,0)+IF((LEFT(T15,1)="B"),U15,0)+IF((LEFT(T16,1)="B"),U16,0)+IF((LEFT(T17,1)="B"),U17,0)+IF((LEFT(T18,1)="B"),U18,0)+IF((LEFT(T19,1)="B"),U19,0)+IF((LEFT(T20,1)="B"),U20,0)+IF((LEFT(T21,1)="B"),U21,0)+IF((LEFT(T22,1)="B"),U22,0)+IF((LEFT(T23,1)="B"),U23,0)+IF((LEFT(T24,1)="B"),U24,0)+IF((LEFT(T25,1)="B"),U25,0)+IF((LEFT(T26,1)="B"),U26,0)+IF((LEFT(T27,1)="B"),U27,0)+IF((LEFT(T28,1)="B"),U28,0)+IF((LEFT(T29,1)="B"),U29,0)+IF((LEFT(T30,1)="B"),U30,0)+IF((LEFT(T33,1)="B"),U33,0))/12</f>
        <v>22.220833333333331</v>
      </c>
      <c r="V40" s="45"/>
      <c r="W40" s="28"/>
      <c r="X40" s="3">
        <f>SUM(IF((LEFT(W4,1)="B"),X4,0)+IF((LEFT(W5,1)="B"),X5,0)+IF((LEFT(W6,1)="B"),X6,0)+IF((LEFT(W7,1)="B"),X7,0)+IF((LEFT(W8,1)="B"),X8,0)+IF((LEFT(W9,1)="B"),X9,0)+IF((LEFT(W10,1)="B"),X10,0)+IF((LEFT(W11,1)="B"),X11,0)+IF((LEFT(W12,1)="B"),X12,0)+IF((LEFT(W13,1)="B"),X13,0)+IF((LEFT(W14,1)="B"),X14,0)+IF((LEFT(W15,1)="B"),X15,0)+IF((LEFT(W16,1)="B"),X16,0)+IF((LEFT(W17,1)="B"),X17,0)+IF((LEFT(W18,1)="B"),X18,0)+IF((LEFT(W19,1)="B"),X19,0)+IF((LEFT(W20,1)="B"),X20,0)+IF((LEFT(W21,1)="B"),X21,0)+IF((LEFT(W22,1)="B"),X22,0)+IF((LEFT(W23,1)="B"),X23,0)+IF((LEFT(W24,1)="B"),X24,0)+IF((LEFT(W25,1)="B"),X25,0)+IF((LEFT(W26,1)="B"),X26,0)+IF((LEFT(W27,1)="B"),X27,0)+IF((LEFT(W28,1)="B"),X28,0)+IF((LEFT(W29,1)="B"),X29,0)+IF((LEFT(W30,1)="B"),X30,0)+IF((LEFT(W33,1)="B"),X33,0))/12</f>
        <v>25.054166666666671</v>
      </c>
      <c r="Y40" s="45"/>
      <c r="Z40" s="28"/>
      <c r="AA40" s="3">
        <f>SUM(IF((LEFT(Z4,1)="B"),AA4,0)+IF((LEFT(Z5,1)="B"),AA5,0)+IF((LEFT(Z6,1)="B"),AA6,0)+IF((LEFT(Z7,1)="B"),AA7,0)+IF((LEFT(Z8,1)="B"),AA8,0)+IF((LEFT(Z9,1)="B"),AA9,0)+IF((LEFT(Z10,1)="B"),AA10,0)+IF((LEFT(Z11,1)="B"),AA11,0)+IF((LEFT(Z12,1)="B"),AA12,0)+IF((LEFT(Z13,1)="B"),AA13,0)+IF((LEFT(Z14,1)="B"),AA14,0)+IF((LEFT(Z15,1)="B"),AA15,0)+IF((LEFT(Z16,1)="B"),AA16,0)+IF((LEFT(Z17,1)="B"),AA17,0)+IF((LEFT(Z18,1)="B"),AA18,0)+IF((LEFT(Z19,1)="B"),AA19,0)+IF((LEFT(Z20,1)="B"),AA20,0)+IF((LEFT(Z21,1)="B"),AA21,0)+IF((LEFT(Z22,1)="B"),AA22,0)+IF((LEFT(Z23,1)="B"),AA23,0)+IF((LEFT(Z24,1)="B"),AA24,0)+IF((LEFT(Z25,1)="B"),AA25,0)+IF((LEFT(Z26,1)="B"),AA26,0)+IF((LEFT(Z27,1)="B"),AA27,0)+IF((LEFT(Z28,1)="B"),AA28,0)+IF((LEFT(Z29,1)="B"),AA29,0)+IF((LEFT(Z30,1)="B"),AA30,0)+IF((LEFT(Z33,1)="B"),AA33,0))/12</f>
        <v>23.117500000000003</v>
      </c>
      <c r="AB40" s="28"/>
      <c r="AC40" s="28"/>
      <c r="AD40" s="3">
        <f>SUM(IF((LEFT(AC4,1)="B"),AD4,0)+IF((LEFT(AC5,1)="B"),AD5,0)+IF((LEFT(AC6,1)="B"),AD6,0)+IF((LEFT(AC7,1)="B"),AD7,0)+IF((LEFT(AC8,1)="B"),AD8,0)+IF((LEFT(AC9,1)="B"),AD9,0)+IF((LEFT(AC10,1)="B"),AD10,0)+IF((LEFT(AC11,1)="B"),AD11,0)+IF((LEFT(AC12,1)="B"),AD12,0)+IF((LEFT(AC13,1)="B"),AD13,0)+IF((LEFT(AC14,1)="B"),AD14,0)+IF((LEFT(AC15,1)="B"),AD15,0)+IF((LEFT(AC16,1)="B"),AD16,0)+IF((LEFT(AC17,1)="B"),AD17,0)+IF((LEFT(AC18,1)="B"),AD18,0)+IF((LEFT(AC19,1)="B"),AD19,0)+IF((LEFT(AC20,1)="B"),AD20,0)+IF((LEFT(AC21,1)="B"),AD21,0)+IF((LEFT(AC22,1)="B"),AD22,0)+IF((LEFT(AC23,1)="B"),AD23,0)+IF((LEFT(AC24,1)="B"),AD24,0)+IF((LEFT(AC25,1)="B"),AD25,0)+IF((LEFT(AC26,1)="B"),AD26,0)+IF((LEFT(AC27,1)="B"),AD27,0)+IF((LEFT(AC28,1)="B"),AD28,0)+IF((LEFT(AC29,1)="B"),AD29,0)+IF((LEFT(AC30,1)="B"),AD30,0)+IF((LEFT(AC33,1)="B"),AD33,0))/12</f>
        <v>21.970833333333331</v>
      </c>
      <c r="AE40" s="28"/>
      <c r="AF40" s="28"/>
      <c r="AG40" s="3">
        <f>SUM(IF((LEFT(AF4,1)="B"),AG4,0)+IF((LEFT(AF5,1)="B"),AG5,0)+IF((LEFT(AF6,1)="B"),AG6,0)+IF((LEFT(AF7,1)="B"),AG7,0)+IF((LEFT(AF8,1)="B"),AG8,0)+IF((LEFT(AF9,1)="B"),AG9,0)+IF((LEFT(AF10,1)="B"),AG10,0)+IF((LEFT(AF11,1)="B"),AG11,0)+IF((LEFT(AF12,1)="B"),AG12,0)+IF((LEFT(AF13,1)="B"),AG13,0)+IF((LEFT(AF14,1)="B"),AG14,0)+IF((LEFT(AF15,1)="B"),AG15,0)+IF((LEFT(AF16,1)="B"),AG16,0)+IF((LEFT(AF17,1)="B"),AG17,0)+IF((LEFT(AF18,1)="B"),AG18,0)+IF((LEFT(AF19,1)="B"),AG19,0)+IF((LEFT(AF20,1)="B"),AG20,0)+IF((LEFT(AF21,1)="B"),AG21,0)+IF((LEFT(AF22,1)="B"),AG22,0)+IF((LEFT(AF23,1)="B"),AG23,0)+IF((LEFT(AF24,1)="B"),AG24,0)+IF((LEFT(AF25,1)="B"),AG25,0)+IF((LEFT(AF26,1)="B"),AG26,0)+IF((LEFT(AF27,1)="B"),AG27,0)+IF((LEFT(AF28,1)="B"),AG28,0)+IF((LEFT(AF29,1)="B"),AG29,0)+IF((LEFT(AF30,1)="B"),AG30,0)+IF((LEFT(AF33,1)="B"),AG33,0))/12</f>
        <v>20.67</v>
      </c>
      <c r="AH40" s="28"/>
      <c r="AI40" s="28"/>
      <c r="AJ40" s="3">
        <f>SUM(IF((LEFT(AI4,1)="B"),AJ4,0)+IF((LEFT(AI5,1)="B"),AJ5,0)+IF((LEFT(AI6,1)="B"),AJ6,0)+IF((LEFT(AI7,1)="B"),AJ7,0)+IF((LEFT(AI8,1)="B"),AJ8,0)+IF((LEFT(AI9,1)="B"),AJ9,0)+IF((LEFT(AI10,1)="B"),AJ10,0)+IF((LEFT(AI11,1)="B"),AJ11,0)+IF((LEFT(AI12,1)="B"),AJ12,0)+IF((LEFT(AI13,1)="B"),AJ13,0)+IF((LEFT(AI14,1)="B"),AJ14,0)+IF((LEFT(AI15,1)="B"),AJ15,0)+IF((LEFT(AI16,1)="B"),AJ16,0)+IF((LEFT(AI17,1)="B"),AJ17,0)+IF((LEFT(AI18,1)="B"),AJ18,0)+IF((LEFT(AI19,1)="B"),AJ19,0)+IF((LEFT(AI20,1)="B"),AJ20,0)+IF((LEFT(AI21,1)="B"),AJ21,0)+IF((LEFT(AI22,1)="B"),AJ22,0)+IF((LEFT(AI23,1)="B"),AJ23,0)+IF((LEFT(AI24,1)="B"),AJ24,0)+IF((LEFT(AI25,1)="B"),AJ25,0)+IF((LEFT(AI26,1)="B"),AJ26,0)+IF((LEFT(AI27,1)="B"),AJ27,0)+IF((LEFT(AI28,1)="B"),AJ28,0)+IF((LEFT(AI29,1)="B"),AJ29,0)+IF((LEFT(AI30,1)="B"),AJ30,0)+IF((LEFT(AI33,1)="B"),AJ33,0))/12</f>
        <v>21.372500000000002</v>
      </c>
      <c r="AK40" s="28"/>
      <c r="AL40" s="28"/>
      <c r="AM40" s="3">
        <f>SUM(IF((LEFT(AL4,1)="B"),AM4,0)+IF((LEFT(AL5,1)="B"),AM5,0)+IF((LEFT(AL6,1)="B"),AM6,0)+IF((LEFT(AL7,1)="B"),AM7,0)+IF((LEFT(AL8,1)="B"),AM8,0)+IF((LEFT(AL9,1)="B"),AM9,0)+IF((LEFT(AL10,1)="B"),AM10,0)+IF((LEFT(AL11,1)="B"),AM11,0)+IF((LEFT(AL12,1)="B"),AM12,0)+IF((LEFT(AL13,1)="B"),AM13,0)+IF((LEFT(AL14,1)="B"),AM14,0)+IF((LEFT(AL15,1)="B"),AM15,0)+IF((LEFT(AL16,1)="B"),AM16,0)+IF((LEFT(AL17,1)="B"),AM17,0)+IF((LEFT(AL18,1)="B"),AM18,0)+IF((LEFT(AL19,1)="B"),AM19,0)+IF((LEFT(AL20,1)="B"),AM20,0)+IF((LEFT(AL21,1)="B"),AM21,0)+IF((LEFT(AL22,1)="B"),AM22,0)+IF((LEFT(AL23,1)="B"),AM23,0)+IF((LEFT(AL24,1)="B"),AM24,0)+IF((LEFT(AL25,1)="B"),AM25,0)+IF((LEFT(AL26,1)="B"),AM26,0)+IF((LEFT(AL27,1)="B"),AM27,0)+IF((LEFT(AL28,1)="B"),AM28,0)+IF((LEFT(AL29,1)="B"),AM29,0)+IF((LEFT(AL30,1)="B"),AM30,0)+IF((LEFT(AL33,1)="B"),AM33,0))/12</f>
        <v>22.781666666666666</v>
      </c>
      <c r="AN40" s="28"/>
      <c r="AO40" s="28"/>
      <c r="AP40" s="3"/>
      <c r="AQ40" s="28"/>
      <c r="AR40" s="3">
        <f>AVERAGE(O40,R40,U40,X40,AA40,AD40,AG40,AJ40,AM40)</f>
        <v>22.088240740740744</v>
      </c>
      <c r="AS40" s="31"/>
    </row>
    <row r="41" spans="2:45" ht="15.75" thickTop="1" x14ac:dyDescent="0.25"/>
  </sheetData>
  <sortState ref="D4:AS33">
    <sortCondition descending="1" ref="AS4:AS33"/>
  </sortState>
  <mergeCells count="10">
    <mergeCell ref="AO2:AQ2"/>
    <mergeCell ref="AF2:AH2"/>
    <mergeCell ref="AI2:AK2"/>
    <mergeCell ref="AL2:AN2"/>
    <mergeCell ref="N2:P2"/>
    <mergeCell ref="Q2:S2"/>
    <mergeCell ref="T2:V2"/>
    <mergeCell ref="W2:Y2"/>
    <mergeCell ref="Z2:AB2"/>
    <mergeCell ref="AC2:AE2"/>
  </mergeCells>
  <conditionalFormatting sqref="N4:AN34">
    <cfRule type="cellIs" dxfId="3" priority="3" operator="equal">
      <formula>0</formula>
    </cfRule>
    <cfRule type="cellIs" dxfId="2" priority="4" operator="equal">
      <formula>"A 0-0"</formula>
    </cfRule>
  </conditionalFormatting>
  <conditionalFormatting sqref="AO4:AQ34">
    <cfRule type="cellIs" dxfId="1" priority="1" operator="equal">
      <formula>0</formula>
    </cfRule>
    <cfRule type="cellIs" dxfId="0" priority="2" operator="equal">
      <formula>"A 0-0"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Ladies 201516</vt:lpstr>
      <vt:lpstr>Men 201516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premier</cp:lastModifiedBy>
  <cp:lastPrinted>2013-09-11T14:37:40Z</cp:lastPrinted>
  <dcterms:created xsi:type="dcterms:W3CDTF">2013-09-11T09:33:50Z</dcterms:created>
  <dcterms:modified xsi:type="dcterms:W3CDTF">2016-04-28T13:08:20Z</dcterms:modified>
</cp:coreProperties>
</file>