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fc1c5ee76ea54cb/1 County 17.18/2 County Durham - Away/"/>
    </mc:Choice>
  </mc:AlternateContent>
  <bookViews>
    <workbookView xWindow="0" yWindow="0" windowWidth="20490" windowHeight="7755"/>
  </bookViews>
  <sheets>
    <sheet name="Mens Performace 2017-18" sheetId="1" r:id="rId1"/>
    <sheet name="Womens Performance 2017-18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I11" i="2"/>
  <c r="I8" i="2"/>
  <c r="I9" i="2"/>
  <c r="I10" i="2"/>
  <c r="I12" i="2"/>
  <c r="I13" i="2"/>
  <c r="I15" i="2"/>
  <c r="I16" i="2"/>
  <c r="I17" i="2"/>
  <c r="I7" i="2"/>
  <c r="I6" i="2"/>
  <c r="H6" i="2"/>
  <c r="I5" i="2"/>
  <c r="I4" i="2"/>
  <c r="I6" i="1"/>
  <c r="H7" i="1"/>
  <c r="H6" i="1"/>
  <c r="I4" i="1"/>
  <c r="I5" i="1"/>
  <c r="H4" i="1"/>
  <c r="H5" i="1"/>
  <c r="J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E18" i="1"/>
  <c r="I25" i="1"/>
  <c r="L25" i="1"/>
  <c r="H5" i="2"/>
  <c r="H7" i="2"/>
  <c r="H8" i="2"/>
  <c r="H9" i="2"/>
  <c r="H10" i="2"/>
  <c r="H11" i="2"/>
  <c r="H12" i="2"/>
  <c r="H13" i="2"/>
  <c r="H15" i="2"/>
  <c r="H16" i="2"/>
  <c r="H17" i="2"/>
  <c r="H18" i="2"/>
  <c r="H19" i="2"/>
  <c r="H4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AD31" i="2"/>
  <c r="AA31" i="2"/>
  <c r="X31" i="2"/>
  <c r="U31" i="2"/>
  <c r="R31" i="2"/>
  <c r="O31" i="2"/>
  <c r="AD30" i="2"/>
  <c r="AA30" i="2"/>
  <c r="X30" i="2"/>
  <c r="U30" i="2"/>
  <c r="R30" i="2"/>
  <c r="O30" i="2"/>
  <c r="U29" i="2"/>
  <c r="AD27" i="2"/>
  <c r="AD29" i="2" s="1"/>
  <c r="AA27" i="2"/>
  <c r="AA29" i="2" s="1"/>
  <c r="X27" i="2"/>
  <c r="X29" i="2" s="1"/>
  <c r="U27" i="2"/>
  <c r="R27" i="2"/>
  <c r="R29" i="2" s="1"/>
  <c r="O27" i="2"/>
  <c r="K27" i="2"/>
  <c r="AO24" i="2"/>
  <c r="AP24" i="2" s="1"/>
  <c r="M24" i="2"/>
  <c r="J24" i="2"/>
  <c r="I24" i="2"/>
  <c r="H24" i="2"/>
  <c r="L24" i="2" s="1"/>
  <c r="F24" i="2"/>
  <c r="E24" i="2"/>
  <c r="G24" i="2" s="1"/>
  <c r="AR23" i="2"/>
  <c r="AQ23" i="2"/>
  <c r="AO23" i="2"/>
  <c r="AP23" i="2" s="1"/>
  <c r="J23" i="2"/>
  <c r="I23" i="2"/>
  <c r="H23" i="2"/>
  <c r="L23" i="2" s="1"/>
  <c r="M23" i="2" s="1"/>
  <c r="F23" i="2"/>
  <c r="E23" i="2"/>
  <c r="G23" i="2" s="1"/>
  <c r="AR22" i="2"/>
  <c r="AQ22" i="2"/>
  <c r="AO22" i="2"/>
  <c r="AP22" i="2" s="1"/>
  <c r="J22" i="2"/>
  <c r="I22" i="2"/>
  <c r="H22" i="2"/>
  <c r="L22" i="2" s="1"/>
  <c r="M22" i="2" s="1"/>
  <c r="F22" i="2"/>
  <c r="E22" i="2"/>
  <c r="G22" i="2" s="1"/>
  <c r="BB21" i="2"/>
  <c r="BA21" i="2"/>
  <c r="AZ21" i="2"/>
  <c r="AY21" i="2"/>
  <c r="BH21" i="2" s="1"/>
  <c r="AX21" i="2"/>
  <c r="AW21" i="2"/>
  <c r="AV21" i="2"/>
  <c r="AU21" i="2"/>
  <c r="AT21" i="2"/>
  <c r="AR21" i="2"/>
  <c r="AQ21" i="2"/>
  <c r="AP21" i="2"/>
  <c r="AO21" i="2"/>
  <c r="L21" i="2"/>
  <c r="J21" i="2"/>
  <c r="M21" i="2" s="1"/>
  <c r="I21" i="2"/>
  <c r="H21" i="2"/>
  <c r="F21" i="2"/>
  <c r="G21" i="2" s="1"/>
  <c r="E21" i="2"/>
  <c r="BB20" i="2"/>
  <c r="BH20" i="2" s="1"/>
  <c r="BA20" i="2"/>
  <c r="AZ20" i="2"/>
  <c r="AY20" i="2"/>
  <c r="AX20" i="2"/>
  <c r="AW20" i="2"/>
  <c r="AV20" i="2"/>
  <c r="AU20" i="2"/>
  <c r="AT20" i="2"/>
  <c r="AR20" i="2"/>
  <c r="AQ20" i="2"/>
  <c r="AO20" i="2"/>
  <c r="AP20" i="2" s="1"/>
  <c r="M20" i="2"/>
  <c r="J20" i="2"/>
  <c r="I20" i="2"/>
  <c r="H20" i="2"/>
  <c r="L20" i="2" s="1"/>
  <c r="F20" i="2"/>
  <c r="E20" i="2"/>
  <c r="G20" i="2" s="1"/>
  <c r="BB19" i="2"/>
  <c r="BA19" i="2"/>
  <c r="AZ19" i="2"/>
  <c r="AY19" i="2"/>
  <c r="AX19" i="2"/>
  <c r="AW19" i="2"/>
  <c r="AV19" i="2"/>
  <c r="AU19" i="2"/>
  <c r="AT19" i="2"/>
  <c r="AO19" i="2"/>
  <c r="AP19" i="2" s="1"/>
  <c r="L19" i="2"/>
  <c r="M19" i="2" s="1"/>
  <c r="J19" i="2"/>
  <c r="I19" i="2"/>
  <c r="G19" i="2"/>
  <c r="F19" i="2"/>
  <c r="E19" i="2"/>
  <c r="BB18" i="2"/>
  <c r="BA18" i="2"/>
  <c r="AZ18" i="2"/>
  <c r="AY18" i="2"/>
  <c r="AX18" i="2"/>
  <c r="AW18" i="2"/>
  <c r="AV18" i="2"/>
  <c r="AU18" i="2"/>
  <c r="AT18" i="2"/>
  <c r="AP18" i="2"/>
  <c r="AO18" i="2"/>
  <c r="J18" i="2"/>
  <c r="I18" i="2"/>
  <c r="L18" i="2"/>
  <c r="F18" i="2"/>
  <c r="E18" i="2"/>
  <c r="BB17" i="2"/>
  <c r="BA17" i="2"/>
  <c r="AZ17" i="2"/>
  <c r="AY17" i="2"/>
  <c r="AX17" i="2"/>
  <c r="AW17" i="2"/>
  <c r="AV17" i="2"/>
  <c r="AU17" i="2"/>
  <c r="AT17" i="2"/>
  <c r="AO17" i="2"/>
  <c r="J17" i="2"/>
  <c r="F17" i="2"/>
  <c r="E17" i="2"/>
  <c r="BB16" i="2"/>
  <c r="BA16" i="2"/>
  <c r="AZ16" i="2"/>
  <c r="AY16" i="2"/>
  <c r="AX16" i="2"/>
  <c r="AW16" i="2"/>
  <c r="AV16" i="2"/>
  <c r="AU16" i="2"/>
  <c r="AT16" i="2"/>
  <c r="AO16" i="2"/>
  <c r="J16" i="2"/>
  <c r="F16" i="2"/>
  <c r="E16" i="2"/>
  <c r="BB15" i="2"/>
  <c r="BA15" i="2"/>
  <c r="AZ15" i="2"/>
  <c r="AY15" i="2"/>
  <c r="AX15" i="2"/>
  <c r="AW15" i="2"/>
  <c r="AV15" i="2"/>
  <c r="AU15" i="2"/>
  <c r="AT15" i="2"/>
  <c r="AO15" i="2"/>
  <c r="AP15" i="2" s="1"/>
  <c r="J15" i="2"/>
  <c r="F15" i="2"/>
  <c r="E15" i="2"/>
  <c r="G15" i="2" s="1"/>
  <c r="BB14" i="2"/>
  <c r="BA14" i="2"/>
  <c r="AZ14" i="2"/>
  <c r="AY14" i="2"/>
  <c r="AX14" i="2"/>
  <c r="AW14" i="2"/>
  <c r="AV14" i="2"/>
  <c r="AU14" i="2"/>
  <c r="AT14" i="2"/>
  <c r="AO14" i="2"/>
  <c r="J14" i="2"/>
  <c r="L14" i="2"/>
  <c r="F14" i="2"/>
  <c r="AP14" i="2" s="1"/>
  <c r="E14" i="2"/>
  <c r="BB13" i="2"/>
  <c r="BA13" i="2"/>
  <c r="AZ13" i="2"/>
  <c r="AY13" i="2"/>
  <c r="AX13" i="2"/>
  <c r="AW13" i="2"/>
  <c r="AV13" i="2"/>
  <c r="AU13" i="2"/>
  <c r="AT13" i="2"/>
  <c r="AO13" i="2"/>
  <c r="J13" i="2"/>
  <c r="F13" i="2"/>
  <c r="E13" i="2"/>
  <c r="BB12" i="2"/>
  <c r="BA12" i="2"/>
  <c r="AZ12" i="2"/>
  <c r="AY12" i="2"/>
  <c r="AX12" i="2"/>
  <c r="AW12" i="2"/>
  <c r="AV12" i="2"/>
  <c r="AU12" i="2"/>
  <c r="AT12" i="2"/>
  <c r="AO12" i="2"/>
  <c r="J12" i="2"/>
  <c r="L12" i="2"/>
  <c r="F12" i="2"/>
  <c r="E12" i="2"/>
  <c r="BB11" i="2"/>
  <c r="BA11" i="2"/>
  <c r="AZ11" i="2"/>
  <c r="AY11" i="2"/>
  <c r="AX11" i="2"/>
  <c r="AW11" i="2"/>
  <c r="AV11" i="2"/>
  <c r="AU11" i="2"/>
  <c r="AT11" i="2"/>
  <c r="AO11" i="2"/>
  <c r="J11" i="2"/>
  <c r="L11" i="2"/>
  <c r="F11" i="2"/>
  <c r="E11" i="2"/>
  <c r="G11" i="2" s="1"/>
  <c r="BB10" i="2"/>
  <c r="BA10" i="2"/>
  <c r="AZ10" i="2"/>
  <c r="AY10" i="2"/>
  <c r="AX10" i="2"/>
  <c r="AW10" i="2"/>
  <c r="AV10" i="2"/>
  <c r="AU10" i="2"/>
  <c r="AT10" i="2"/>
  <c r="AO10" i="2"/>
  <c r="J10" i="2"/>
  <c r="L10" i="2"/>
  <c r="F10" i="2"/>
  <c r="E10" i="2"/>
  <c r="BB9" i="2"/>
  <c r="BA9" i="2"/>
  <c r="AZ9" i="2"/>
  <c r="AY9" i="2"/>
  <c r="AX9" i="2"/>
  <c r="AW9" i="2"/>
  <c r="AV9" i="2"/>
  <c r="AU9" i="2"/>
  <c r="AT9" i="2"/>
  <c r="AO9" i="2"/>
  <c r="J9" i="2"/>
  <c r="F9" i="2"/>
  <c r="E9" i="2"/>
  <c r="BB8" i="2"/>
  <c r="BA8" i="2"/>
  <c r="AZ8" i="2"/>
  <c r="AY8" i="2"/>
  <c r="AX8" i="2"/>
  <c r="AW8" i="2"/>
  <c r="AV8" i="2"/>
  <c r="AU8" i="2"/>
  <c r="AT8" i="2"/>
  <c r="AO8" i="2"/>
  <c r="J8" i="2"/>
  <c r="F8" i="2"/>
  <c r="E8" i="2"/>
  <c r="BB7" i="2"/>
  <c r="BA7" i="2"/>
  <c r="AZ7" i="2"/>
  <c r="AY7" i="2"/>
  <c r="AX7" i="2"/>
  <c r="AW7" i="2"/>
  <c r="AV7" i="2"/>
  <c r="AU7" i="2"/>
  <c r="AT7" i="2"/>
  <c r="AO7" i="2"/>
  <c r="J7" i="2"/>
  <c r="F7" i="2"/>
  <c r="E7" i="2"/>
  <c r="BB6" i="2"/>
  <c r="BA6" i="2"/>
  <c r="AZ6" i="2"/>
  <c r="AY6" i="2"/>
  <c r="AX6" i="2"/>
  <c r="AW6" i="2"/>
  <c r="AV6" i="2"/>
  <c r="AU6" i="2"/>
  <c r="AT6" i="2"/>
  <c r="AO6" i="2"/>
  <c r="J6" i="2"/>
  <c r="L6" i="2"/>
  <c r="F6" i="2"/>
  <c r="E6" i="2"/>
  <c r="BB5" i="2"/>
  <c r="BA5" i="2"/>
  <c r="AZ5" i="2"/>
  <c r="AY5" i="2"/>
  <c r="AX5" i="2"/>
  <c r="AW5" i="2"/>
  <c r="AV5" i="2"/>
  <c r="AU5" i="2"/>
  <c r="AT5" i="2"/>
  <c r="AO5" i="2"/>
  <c r="J5" i="2"/>
  <c r="L5" i="2"/>
  <c r="F5" i="2"/>
  <c r="E5" i="2"/>
  <c r="BB4" i="2"/>
  <c r="BA4" i="2"/>
  <c r="AZ4" i="2"/>
  <c r="AY4" i="2"/>
  <c r="AX4" i="2"/>
  <c r="AW4" i="2"/>
  <c r="AV4" i="2"/>
  <c r="AU4" i="2"/>
  <c r="AT4" i="2"/>
  <c r="AO4" i="2"/>
  <c r="J4" i="2"/>
  <c r="F4" i="2"/>
  <c r="E4" i="2"/>
  <c r="AD50" i="1"/>
  <c r="AA50" i="1"/>
  <c r="X50" i="1"/>
  <c r="U50" i="1"/>
  <c r="R50" i="1"/>
  <c r="AD49" i="1"/>
  <c r="AA49" i="1"/>
  <c r="X49" i="1"/>
  <c r="U49" i="1"/>
  <c r="R49" i="1"/>
  <c r="AD46" i="1"/>
  <c r="AD48" i="1" s="1"/>
  <c r="AA46" i="1"/>
  <c r="AA48" i="1" s="1"/>
  <c r="X46" i="1"/>
  <c r="X48" i="1" s="1"/>
  <c r="U46" i="1"/>
  <c r="U48" i="1" s="1"/>
  <c r="R46" i="1"/>
  <c r="K46" i="1"/>
  <c r="BF43" i="1"/>
  <c r="BE43" i="1"/>
  <c r="BD43" i="1"/>
  <c r="BC43" i="1"/>
  <c r="BB43" i="1"/>
  <c r="BA43" i="1"/>
  <c r="AZ43" i="1"/>
  <c r="AY43" i="1"/>
  <c r="AX43" i="1"/>
  <c r="AW43" i="1"/>
  <c r="AR43" i="1"/>
  <c r="J43" i="1"/>
  <c r="F43" i="1"/>
  <c r="AS43" i="1" s="1"/>
  <c r="E43" i="1"/>
  <c r="BF42" i="1"/>
  <c r="BE42" i="1"/>
  <c r="BD42" i="1"/>
  <c r="BC42" i="1"/>
  <c r="BB42" i="1"/>
  <c r="BA42" i="1"/>
  <c r="AZ42" i="1"/>
  <c r="AY42" i="1"/>
  <c r="AX42" i="1"/>
  <c r="AW42" i="1"/>
  <c r="AR42" i="1"/>
  <c r="J42" i="1"/>
  <c r="F42" i="1"/>
  <c r="AS42" i="1" s="1"/>
  <c r="E42" i="1"/>
  <c r="BF41" i="1"/>
  <c r="BE41" i="1"/>
  <c r="BD41" i="1"/>
  <c r="BC41" i="1"/>
  <c r="BB41" i="1"/>
  <c r="BA41" i="1"/>
  <c r="AZ41" i="1"/>
  <c r="AY41" i="1"/>
  <c r="AX41" i="1"/>
  <c r="AW41" i="1"/>
  <c r="AS41" i="1"/>
  <c r="AR41" i="1"/>
  <c r="J41" i="1"/>
  <c r="F41" i="1"/>
  <c r="E41" i="1"/>
  <c r="BF40" i="1"/>
  <c r="BE40" i="1"/>
  <c r="BD40" i="1"/>
  <c r="BC40" i="1"/>
  <c r="BB40" i="1"/>
  <c r="BA40" i="1"/>
  <c r="AZ40" i="1"/>
  <c r="AY40" i="1"/>
  <c r="AX40" i="1"/>
  <c r="AW40" i="1"/>
  <c r="AR40" i="1"/>
  <c r="J40" i="1"/>
  <c r="F40" i="1"/>
  <c r="AS40" i="1" s="1"/>
  <c r="E40" i="1"/>
  <c r="BF39" i="1"/>
  <c r="BE39" i="1"/>
  <c r="BD39" i="1"/>
  <c r="BC39" i="1"/>
  <c r="BB39" i="1"/>
  <c r="BA39" i="1"/>
  <c r="AZ39" i="1"/>
  <c r="AY39" i="1"/>
  <c r="AX39" i="1"/>
  <c r="AR39" i="1"/>
  <c r="J39" i="1"/>
  <c r="F39" i="1"/>
  <c r="E39" i="1"/>
  <c r="BF38" i="1"/>
  <c r="BE38" i="1"/>
  <c r="BD38" i="1"/>
  <c r="BC38" i="1"/>
  <c r="BB38" i="1"/>
  <c r="BA38" i="1"/>
  <c r="AZ38" i="1"/>
  <c r="AY38" i="1"/>
  <c r="AX38" i="1"/>
  <c r="AR38" i="1"/>
  <c r="J38" i="1"/>
  <c r="F38" i="1"/>
  <c r="E38" i="1"/>
  <c r="BF37" i="1"/>
  <c r="BE37" i="1"/>
  <c r="BD37" i="1"/>
  <c r="BC37" i="1"/>
  <c r="BB37" i="1"/>
  <c r="BA37" i="1"/>
  <c r="AZ37" i="1"/>
  <c r="AY37" i="1"/>
  <c r="AX37" i="1"/>
  <c r="AW37" i="1"/>
  <c r="AR37" i="1"/>
  <c r="J37" i="1"/>
  <c r="F37" i="1"/>
  <c r="E37" i="1"/>
  <c r="BF36" i="1"/>
  <c r="BE36" i="1"/>
  <c r="BD36" i="1"/>
  <c r="BC36" i="1"/>
  <c r="BB36" i="1"/>
  <c r="BA36" i="1"/>
  <c r="AZ36" i="1"/>
  <c r="AY36" i="1"/>
  <c r="AX36" i="1"/>
  <c r="AW36" i="1"/>
  <c r="AR36" i="1"/>
  <c r="J36" i="1"/>
  <c r="F36" i="1"/>
  <c r="AS36" i="1" s="1"/>
  <c r="E36" i="1"/>
  <c r="BF35" i="1"/>
  <c r="BE35" i="1"/>
  <c r="BD35" i="1"/>
  <c r="BC35" i="1"/>
  <c r="BB35" i="1"/>
  <c r="BA35" i="1"/>
  <c r="AZ35" i="1"/>
  <c r="AY35" i="1"/>
  <c r="AX35" i="1"/>
  <c r="AW35" i="1"/>
  <c r="AR35" i="1"/>
  <c r="J35" i="1"/>
  <c r="F35" i="1"/>
  <c r="E35" i="1"/>
  <c r="BF34" i="1"/>
  <c r="BE34" i="1"/>
  <c r="BD34" i="1"/>
  <c r="BC34" i="1"/>
  <c r="BB34" i="1"/>
  <c r="BA34" i="1"/>
  <c r="AZ34" i="1"/>
  <c r="AY34" i="1"/>
  <c r="AX34" i="1"/>
  <c r="AW34" i="1"/>
  <c r="AR34" i="1"/>
  <c r="J34" i="1"/>
  <c r="F34" i="1"/>
  <c r="E34" i="1"/>
  <c r="BF33" i="1"/>
  <c r="BE33" i="1"/>
  <c r="BD33" i="1"/>
  <c r="BC33" i="1"/>
  <c r="BB33" i="1"/>
  <c r="BA33" i="1"/>
  <c r="AZ33" i="1"/>
  <c r="AY33" i="1"/>
  <c r="AX33" i="1"/>
  <c r="AW33" i="1"/>
  <c r="AR33" i="1"/>
  <c r="J33" i="1"/>
  <c r="F33" i="1"/>
  <c r="AS33" i="1" s="1"/>
  <c r="E33" i="1"/>
  <c r="BF32" i="1"/>
  <c r="BE32" i="1"/>
  <c r="BD32" i="1"/>
  <c r="BC32" i="1"/>
  <c r="BB32" i="1"/>
  <c r="BA32" i="1"/>
  <c r="AZ32" i="1"/>
  <c r="AY32" i="1"/>
  <c r="AX32" i="1"/>
  <c r="AW32" i="1"/>
  <c r="AR32" i="1"/>
  <c r="J32" i="1"/>
  <c r="F32" i="1"/>
  <c r="AS32" i="1" s="1"/>
  <c r="E32" i="1"/>
  <c r="BF31" i="1"/>
  <c r="BE31" i="1"/>
  <c r="BD31" i="1"/>
  <c r="BC31" i="1"/>
  <c r="BB31" i="1"/>
  <c r="BA31" i="1"/>
  <c r="AZ31" i="1"/>
  <c r="AY31" i="1"/>
  <c r="AX31" i="1"/>
  <c r="AW31" i="1"/>
  <c r="AR31" i="1"/>
  <c r="J31" i="1"/>
  <c r="F31" i="1"/>
  <c r="AS31" i="1" s="1"/>
  <c r="E31" i="1"/>
  <c r="BF30" i="1"/>
  <c r="BE30" i="1"/>
  <c r="BD30" i="1"/>
  <c r="BC30" i="1"/>
  <c r="BB30" i="1"/>
  <c r="BA30" i="1"/>
  <c r="AZ30" i="1"/>
  <c r="AY30" i="1"/>
  <c r="AX30" i="1"/>
  <c r="AW30" i="1"/>
  <c r="AR30" i="1"/>
  <c r="J30" i="1"/>
  <c r="F30" i="1"/>
  <c r="AS30" i="1" s="1"/>
  <c r="E30" i="1"/>
  <c r="BF29" i="1"/>
  <c r="BE29" i="1"/>
  <c r="BD29" i="1"/>
  <c r="BC29" i="1"/>
  <c r="BB29" i="1"/>
  <c r="BA29" i="1"/>
  <c r="AZ29" i="1"/>
  <c r="AY29" i="1"/>
  <c r="AX29" i="1"/>
  <c r="AW29" i="1"/>
  <c r="AR29" i="1"/>
  <c r="J29" i="1"/>
  <c r="F29" i="1"/>
  <c r="E29" i="1"/>
  <c r="BF28" i="1"/>
  <c r="BE28" i="1"/>
  <c r="BD28" i="1"/>
  <c r="BC28" i="1"/>
  <c r="BB28" i="1"/>
  <c r="BA28" i="1"/>
  <c r="AZ28" i="1"/>
  <c r="AY28" i="1"/>
  <c r="AX28" i="1"/>
  <c r="AW28" i="1"/>
  <c r="AR28" i="1"/>
  <c r="J28" i="1"/>
  <c r="F28" i="1"/>
  <c r="E28" i="1"/>
  <c r="BF27" i="1"/>
  <c r="BE27" i="1"/>
  <c r="BD27" i="1"/>
  <c r="BC27" i="1"/>
  <c r="BB27" i="1"/>
  <c r="BA27" i="1"/>
  <c r="AZ27" i="1"/>
  <c r="AY27" i="1"/>
  <c r="AX27" i="1"/>
  <c r="AW27" i="1"/>
  <c r="AR27" i="1"/>
  <c r="J27" i="1"/>
  <c r="F27" i="1"/>
  <c r="E27" i="1"/>
  <c r="BF26" i="1"/>
  <c r="BE26" i="1"/>
  <c r="BD26" i="1"/>
  <c r="BC26" i="1"/>
  <c r="BB26" i="1"/>
  <c r="BA26" i="1"/>
  <c r="AZ26" i="1"/>
  <c r="AY26" i="1"/>
  <c r="AX26" i="1"/>
  <c r="AW26" i="1"/>
  <c r="AR26" i="1"/>
  <c r="J26" i="1"/>
  <c r="F26" i="1"/>
  <c r="E26" i="1"/>
  <c r="BF25" i="1"/>
  <c r="BE25" i="1"/>
  <c r="BD25" i="1"/>
  <c r="BC25" i="1"/>
  <c r="BB25" i="1"/>
  <c r="BA25" i="1"/>
  <c r="AZ25" i="1"/>
  <c r="AY25" i="1"/>
  <c r="AX25" i="1"/>
  <c r="AW25" i="1"/>
  <c r="AR25" i="1"/>
  <c r="F25" i="1"/>
  <c r="E25" i="1"/>
  <c r="BF24" i="1"/>
  <c r="BE24" i="1"/>
  <c r="BD24" i="1"/>
  <c r="BC24" i="1"/>
  <c r="BB24" i="1"/>
  <c r="BA24" i="1"/>
  <c r="AZ24" i="1"/>
  <c r="AY24" i="1"/>
  <c r="AX24" i="1"/>
  <c r="AW24" i="1"/>
  <c r="AR24" i="1"/>
  <c r="J24" i="1"/>
  <c r="F24" i="1"/>
  <c r="E24" i="1"/>
  <c r="BF23" i="1"/>
  <c r="BE23" i="1"/>
  <c r="BD23" i="1"/>
  <c r="BC23" i="1"/>
  <c r="BB23" i="1"/>
  <c r="BA23" i="1"/>
  <c r="AZ23" i="1"/>
  <c r="AY23" i="1"/>
  <c r="AX23" i="1"/>
  <c r="AW23" i="1"/>
  <c r="AR23" i="1"/>
  <c r="J23" i="1"/>
  <c r="F23" i="1"/>
  <c r="E23" i="1"/>
  <c r="BF22" i="1"/>
  <c r="BE22" i="1"/>
  <c r="BD22" i="1"/>
  <c r="BC22" i="1"/>
  <c r="BB22" i="1"/>
  <c r="BA22" i="1"/>
  <c r="AZ22" i="1"/>
  <c r="AY22" i="1"/>
  <c r="AX22" i="1"/>
  <c r="AW22" i="1"/>
  <c r="AR22" i="1"/>
  <c r="J22" i="1"/>
  <c r="F22" i="1"/>
  <c r="E22" i="1"/>
  <c r="BF21" i="1"/>
  <c r="BE21" i="1"/>
  <c r="BD21" i="1"/>
  <c r="BC21" i="1"/>
  <c r="BB21" i="1"/>
  <c r="BA21" i="1"/>
  <c r="AZ21" i="1"/>
  <c r="AY21" i="1"/>
  <c r="AX21" i="1"/>
  <c r="AW21" i="1"/>
  <c r="AR21" i="1"/>
  <c r="J21" i="1"/>
  <c r="F21" i="1"/>
  <c r="E21" i="1"/>
  <c r="BF20" i="1"/>
  <c r="BE20" i="1"/>
  <c r="BD20" i="1"/>
  <c r="BC20" i="1"/>
  <c r="BB20" i="1"/>
  <c r="BA20" i="1"/>
  <c r="AZ20" i="1"/>
  <c r="AY20" i="1"/>
  <c r="AX20" i="1"/>
  <c r="AW20" i="1"/>
  <c r="AR20" i="1"/>
  <c r="J20" i="1"/>
  <c r="F20" i="1"/>
  <c r="E20" i="1"/>
  <c r="BF19" i="1"/>
  <c r="BE19" i="1"/>
  <c r="BD19" i="1"/>
  <c r="BC19" i="1"/>
  <c r="BB19" i="1"/>
  <c r="BA19" i="1"/>
  <c r="AZ19" i="1"/>
  <c r="AY19" i="1"/>
  <c r="AX19" i="1"/>
  <c r="AW19" i="1"/>
  <c r="AR19" i="1"/>
  <c r="J19" i="1"/>
  <c r="F19" i="1"/>
  <c r="E19" i="1"/>
  <c r="BF18" i="1"/>
  <c r="BE18" i="1"/>
  <c r="BD18" i="1"/>
  <c r="BC18" i="1"/>
  <c r="BB18" i="1"/>
  <c r="BA18" i="1"/>
  <c r="AZ18" i="1"/>
  <c r="AY18" i="1"/>
  <c r="AX18" i="1"/>
  <c r="AW18" i="1"/>
  <c r="AR18" i="1"/>
  <c r="J18" i="1"/>
  <c r="F18" i="1"/>
  <c r="BF17" i="1"/>
  <c r="BE17" i="1"/>
  <c r="BD17" i="1"/>
  <c r="BC17" i="1"/>
  <c r="BB17" i="1"/>
  <c r="BA17" i="1"/>
  <c r="AZ17" i="1"/>
  <c r="AY17" i="1"/>
  <c r="AX17" i="1"/>
  <c r="AW17" i="1"/>
  <c r="AR17" i="1"/>
  <c r="J17" i="1"/>
  <c r="F17" i="1"/>
  <c r="E17" i="1"/>
  <c r="BF16" i="1"/>
  <c r="BE16" i="1"/>
  <c r="BD16" i="1"/>
  <c r="BC16" i="1"/>
  <c r="BB16" i="1"/>
  <c r="BA16" i="1"/>
  <c r="AZ16" i="1"/>
  <c r="AY16" i="1"/>
  <c r="AX16" i="1"/>
  <c r="AW16" i="1"/>
  <c r="AR16" i="1"/>
  <c r="J16" i="1"/>
  <c r="F16" i="1"/>
  <c r="E16" i="1"/>
  <c r="BF15" i="1"/>
  <c r="BE15" i="1"/>
  <c r="BD15" i="1"/>
  <c r="BC15" i="1"/>
  <c r="BB15" i="1"/>
  <c r="BA15" i="1"/>
  <c r="AZ15" i="1"/>
  <c r="AY15" i="1"/>
  <c r="AX15" i="1"/>
  <c r="AW15" i="1"/>
  <c r="AR15" i="1"/>
  <c r="J15" i="1"/>
  <c r="F15" i="1"/>
  <c r="E15" i="1"/>
  <c r="BF14" i="1"/>
  <c r="BE14" i="1"/>
  <c r="BD14" i="1"/>
  <c r="BC14" i="1"/>
  <c r="BB14" i="1"/>
  <c r="BA14" i="1"/>
  <c r="AZ14" i="1"/>
  <c r="AY14" i="1"/>
  <c r="AX14" i="1"/>
  <c r="AW14" i="1"/>
  <c r="AR14" i="1"/>
  <c r="J14" i="1"/>
  <c r="F14" i="1"/>
  <c r="E14" i="1"/>
  <c r="BF13" i="1"/>
  <c r="BE13" i="1"/>
  <c r="BD13" i="1"/>
  <c r="BC13" i="1"/>
  <c r="BB13" i="1"/>
  <c r="BA13" i="1"/>
  <c r="AZ13" i="1"/>
  <c r="AY13" i="1"/>
  <c r="AX13" i="1"/>
  <c r="AW13" i="1"/>
  <c r="AR13" i="1"/>
  <c r="J13" i="1"/>
  <c r="F13" i="1"/>
  <c r="E13" i="1"/>
  <c r="BF12" i="1"/>
  <c r="BE12" i="1"/>
  <c r="BD12" i="1"/>
  <c r="BC12" i="1"/>
  <c r="BB12" i="1"/>
  <c r="BA12" i="1"/>
  <c r="AZ12" i="1"/>
  <c r="AY12" i="1"/>
  <c r="AX12" i="1"/>
  <c r="AW12" i="1"/>
  <c r="AR12" i="1"/>
  <c r="J12" i="1"/>
  <c r="F12" i="1"/>
  <c r="E12" i="1"/>
  <c r="BF11" i="1"/>
  <c r="BE11" i="1"/>
  <c r="BD11" i="1"/>
  <c r="BC11" i="1"/>
  <c r="BB11" i="1"/>
  <c r="BA11" i="1"/>
  <c r="AZ11" i="1"/>
  <c r="AY11" i="1"/>
  <c r="AX11" i="1"/>
  <c r="AW11" i="1"/>
  <c r="AR11" i="1"/>
  <c r="J11" i="1"/>
  <c r="F11" i="1"/>
  <c r="E11" i="1"/>
  <c r="BF10" i="1"/>
  <c r="BE10" i="1"/>
  <c r="BD10" i="1"/>
  <c r="BC10" i="1"/>
  <c r="BB10" i="1"/>
  <c r="BA10" i="1"/>
  <c r="AZ10" i="1"/>
  <c r="AY10" i="1"/>
  <c r="AX10" i="1"/>
  <c r="AW10" i="1"/>
  <c r="AR10" i="1"/>
  <c r="J10" i="1"/>
  <c r="F10" i="1"/>
  <c r="E10" i="1"/>
  <c r="BF9" i="1"/>
  <c r="BE9" i="1"/>
  <c r="BD9" i="1"/>
  <c r="BC9" i="1"/>
  <c r="BB9" i="1"/>
  <c r="BA9" i="1"/>
  <c r="AZ9" i="1"/>
  <c r="AY9" i="1"/>
  <c r="AX9" i="1"/>
  <c r="AW9" i="1"/>
  <c r="AR9" i="1"/>
  <c r="J9" i="1"/>
  <c r="F9" i="1"/>
  <c r="E9" i="1"/>
  <c r="BF8" i="1"/>
  <c r="BE8" i="1"/>
  <c r="BD8" i="1"/>
  <c r="BC8" i="1"/>
  <c r="BB8" i="1"/>
  <c r="BA8" i="1"/>
  <c r="AZ8" i="1"/>
  <c r="AY8" i="1"/>
  <c r="AX8" i="1"/>
  <c r="AW8" i="1"/>
  <c r="AR8" i="1"/>
  <c r="J8" i="1"/>
  <c r="F8" i="1"/>
  <c r="E8" i="1"/>
  <c r="BF7" i="1"/>
  <c r="BE7" i="1"/>
  <c r="BD7" i="1"/>
  <c r="BC7" i="1"/>
  <c r="BB7" i="1"/>
  <c r="BA7" i="1"/>
  <c r="AZ7" i="1"/>
  <c r="AY7" i="1"/>
  <c r="AX7" i="1"/>
  <c r="AW7" i="1"/>
  <c r="AR7" i="1"/>
  <c r="J7" i="1"/>
  <c r="F7" i="1"/>
  <c r="E7" i="1"/>
  <c r="BF6" i="1"/>
  <c r="BE6" i="1"/>
  <c r="BD6" i="1"/>
  <c r="BC6" i="1"/>
  <c r="BB6" i="1"/>
  <c r="BA6" i="1"/>
  <c r="AZ6" i="1"/>
  <c r="AY6" i="1"/>
  <c r="AX6" i="1"/>
  <c r="AW6" i="1"/>
  <c r="AR6" i="1"/>
  <c r="J6" i="1"/>
  <c r="F6" i="1"/>
  <c r="E6" i="1"/>
  <c r="BF5" i="1"/>
  <c r="BE5" i="1"/>
  <c r="BD5" i="1"/>
  <c r="BC5" i="1"/>
  <c r="BB5" i="1"/>
  <c r="BA5" i="1"/>
  <c r="AZ5" i="1"/>
  <c r="AY5" i="1"/>
  <c r="AX5" i="1"/>
  <c r="AW5" i="1"/>
  <c r="AR5" i="1"/>
  <c r="J5" i="1"/>
  <c r="F5" i="1"/>
  <c r="E5" i="1"/>
  <c r="BF4" i="1"/>
  <c r="BE4" i="1"/>
  <c r="BD4" i="1"/>
  <c r="BC4" i="1"/>
  <c r="BB4" i="1"/>
  <c r="BA4" i="1"/>
  <c r="AZ4" i="1"/>
  <c r="AY4" i="1"/>
  <c r="AX4" i="1"/>
  <c r="AW4" i="1"/>
  <c r="AR4" i="1"/>
  <c r="J4" i="1"/>
  <c r="F4" i="1"/>
  <c r="E4" i="1"/>
  <c r="AP6" i="2" l="1"/>
  <c r="G6" i="2"/>
  <c r="L15" i="2"/>
  <c r="M12" i="2"/>
  <c r="AS34" i="1"/>
  <c r="AP12" i="2"/>
  <c r="M11" i="2"/>
  <c r="AP11" i="2"/>
  <c r="L7" i="2"/>
  <c r="M7" i="2" s="1"/>
  <c r="G7" i="2"/>
  <c r="AP7" i="2"/>
  <c r="AP5" i="2"/>
  <c r="G5" i="2"/>
  <c r="L16" i="2"/>
  <c r="M16" i="2" s="1"/>
  <c r="M15" i="2"/>
  <c r="L8" i="2"/>
  <c r="M8" i="2" s="1"/>
  <c r="AP8" i="2"/>
  <c r="AS35" i="1"/>
  <c r="BD8" i="2"/>
  <c r="BH8" i="2" s="1"/>
  <c r="AR8" i="2" s="1"/>
  <c r="L17" i="2"/>
  <c r="M18" i="2"/>
  <c r="AO30" i="2"/>
  <c r="G8" i="2"/>
  <c r="G9" i="2"/>
  <c r="G10" i="2"/>
  <c r="G12" i="2"/>
  <c r="G13" i="2"/>
  <c r="G14" i="2"/>
  <c r="BD14" i="2"/>
  <c r="AQ14" i="2" s="1"/>
  <c r="BD15" i="2"/>
  <c r="AQ15" i="2" s="1"/>
  <c r="G17" i="2"/>
  <c r="M17" i="2"/>
  <c r="G18" i="2"/>
  <c r="BD18" i="2"/>
  <c r="BH18" i="2" s="1"/>
  <c r="AR18" i="2" s="1"/>
  <c r="AP16" i="2"/>
  <c r="BD6" i="2"/>
  <c r="BH6" i="2" s="1"/>
  <c r="AR6" i="2" s="1"/>
  <c r="L9" i="2"/>
  <c r="M10" i="2"/>
  <c r="BD10" i="2"/>
  <c r="BH10" i="2" s="1"/>
  <c r="AR10" i="2" s="1"/>
  <c r="L13" i="2"/>
  <c r="M13" i="2" s="1"/>
  <c r="M14" i="2"/>
  <c r="AP4" i="2"/>
  <c r="BD5" i="2"/>
  <c r="BH5" i="2" s="1"/>
  <c r="AR5" i="2" s="1"/>
  <c r="AP9" i="2"/>
  <c r="AP13" i="2"/>
  <c r="G16" i="2"/>
  <c r="AP17" i="2"/>
  <c r="BD19" i="2"/>
  <c r="L40" i="1"/>
  <c r="L41" i="1"/>
  <c r="G34" i="1"/>
  <c r="G35" i="1"/>
  <c r="G41" i="1"/>
  <c r="L34" i="1"/>
  <c r="M34" i="1" s="1"/>
  <c r="L35" i="1"/>
  <c r="F46" i="1"/>
  <c r="BJ37" i="1"/>
  <c r="AU37" i="1" s="1"/>
  <c r="AR49" i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M25" i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M35" i="1"/>
  <c r="BJ35" i="1"/>
  <c r="M40" i="1"/>
  <c r="G38" i="1"/>
  <c r="BJ6" i="1"/>
  <c r="AS9" i="1"/>
  <c r="BJ9" i="1"/>
  <c r="AU9" i="1" s="1"/>
  <c r="AS10" i="1"/>
  <c r="BJ10" i="1"/>
  <c r="AS11" i="1"/>
  <c r="BJ11" i="1"/>
  <c r="AS12" i="1"/>
  <c r="BJ12" i="1"/>
  <c r="AS13" i="1"/>
  <c r="BJ13" i="1"/>
  <c r="AS14" i="1"/>
  <c r="BJ14" i="1"/>
  <c r="AS15" i="1"/>
  <c r="BJ15" i="1"/>
  <c r="AU15" i="1" s="1"/>
  <c r="AS16" i="1"/>
  <c r="BJ16" i="1"/>
  <c r="AS17" i="1"/>
  <c r="BJ17" i="1"/>
  <c r="AU17" i="1" s="1"/>
  <c r="AS18" i="1"/>
  <c r="BJ18" i="1"/>
  <c r="AU18" i="1" s="1"/>
  <c r="AS19" i="1"/>
  <c r="AS20" i="1"/>
  <c r="AS21" i="1"/>
  <c r="AS22" i="1"/>
  <c r="AS23" i="1"/>
  <c r="AS24" i="1"/>
  <c r="AS25" i="1"/>
  <c r="AS26" i="1"/>
  <c r="AS27" i="1"/>
  <c r="AS28" i="1"/>
  <c r="AS29" i="1"/>
  <c r="BJ34" i="1"/>
  <c r="G36" i="1"/>
  <c r="BH36" i="1"/>
  <c r="L38" i="1"/>
  <c r="M38" i="1" s="1"/>
  <c r="L39" i="1"/>
  <c r="M39" i="1" s="1"/>
  <c r="L42" i="1"/>
  <c r="M42" i="1" s="1"/>
  <c r="L43" i="1"/>
  <c r="M43" i="1" s="1"/>
  <c r="BJ4" i="1"/>
  <c r="AS5" i="1"/>
  <c r="AS7" i="1"/>
  <c r="BJ7" i="1"/>
  <c r="AS8" i="1"/>
  <c r="BJ8" i="1"/>
  <c r="BH6" i="1"/>
  <c r="BH8" i="1"/>
  <c r="BH11" i="1"/>
  <c r="BH13" i="1"/>
  <c r="BH15" i="1"/>
  <c r="AT15" i="1" s="1"/>
  <c r="BH16" i="1"/>
  <c r="BH18" i="1"/>
  <c r="BH35" i="1"/>
  <c r="L36" i="1"/>
  <c r="M36" i="1" s="1"/>
  <c r="BJ36" i="1"/>
  <c r="G37" i="1"/>
  <c r="G39" i="1"/>
  <c r="G43" i="1"/>
  <c r="BJ5" i="1"/>
  <c r="AU5" i="1" s="1"/>
  <c r="AS6" i="1"/>
  <c r="BH5" i="1"/>
  <c r="AT5" i="1" s="1"/>
  <c r="BH7" i="1"/>
  <c r="BH9" i="1"/>
  <c r="AT9" i="1" s="1"/>
  <c r="BH10" i="1"/>
  <c r="BH12" i="1"/>
  <c r="BH14" i="1"/>
  <c r="AT14" i="1" s="1"/>
  <c r="BH17" i="1"/>
  <c r="AT17" i="1" s="1"/>
  <c r="J4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AS39" i="1"/>
  <c r="BD4" i="2"/>
  <c r="BD13" i="2"/>
  <c r="M5" i="2"/>
  <c r="M9" i="2"/>
  <c r="BD12" i="2"/>
  <c r="BD17" i="2"/>
  <c r="O29" i="2"/>
  <c r="AO29" i="2" s="1"/>
  <c r="AO27" i="2"/>
  <c r="L4" i="2"/>
  <c r="H27" i="2"/>
  <c r="BD7" i="2"/>
  <c r="BD16" i="2"/>
  <c r="F27" i="2"/>
  <c r="AO31" i="2"/>
  <c r="E27" i="2"/>
  <c r="G4" i="2"/>
  <c r="I27" i="2"/>
  <c r="M6" i="2"/>
  <c r="BD9" i="2"/>
  <c r="AP10" i="2"/>
  <c r="BD11" i="2"/>
  <c r="J27" i="2"/>
  <c r="AS4" i="1"/>
  <c r="L4" i="1"/>
  <c r="M4" i="1" s="1"/>
  <c r="G4" i="1"/>
  <c r="BH4" i="1"/>
  <c r="BJ43" i="1"/>
  <c r="AU43" i="1" s="1"/>
  <c r="BH43" i="1"/>
  <c r="AT43" i="1" s="1"/>
  <c r="I46" i="1"/>
  <c r="G40" i="1"/>
  <c r="BJ40" i="1"/>
  <c r="BH40" i="1"/>
  <c r="BJ38" i="1"/>
  <c r="AU38" i="1" s="1"/>
  <c r="BH38" i="1"/>
  <c r="AT38" i="1" s="1"/>
  <c r="R48" i="1"/>
  <c r="AR48" i="1" s="1"/>
  <c r="AR46" i="1"/>
  <c r="BH21" i="1"/>
  <c r="AT21" i="1" s="1"/>
  <c r="BH23" i="1"/>
  <c r="AT23" i="1" s="1"/>
  <c r="BH25" i="1"/>
  <c r="AT25" i="1" s="1"/>
  <c r="BH27" i="1"/>
  <c r="AT27" i="1" s="1"/>
  <c r="BH28" i="1"/>
  <c r="AT28" i="1" s="1"/>
  <c r="BH29" i="1"/>
  <c r="AT29" i="1" s="1"/>
  <c r="BH30" i="1"/>
  <c r="AT30" i="1" s="1"/>
  <c r="BH31" i="1"/>
  <c r="AT31" i="1" s="1"/>
  <c r="BH32" i="1"/>
  <c r="AT32" i="1" s="1"/>
  <c r="BH33" i="1"/>
  <c r="AT33" i="1" s="1"/>
  <c r="BH34" i="1"/>
  <c r="AT34" i="1" s="1"/>
  <c r="E46" i="1"/>
  <c r="M41" i="1"/>
  <c r="BJ41" i="1"/>
  <c r="BH41" i="1"/>
  <c r="L37" i="1"/>
  <c r="H46" i="1"/>
  <c r="BJ39" i="1"/>
  <c r="AU39" i="1" s="1"/>
  <c r="BH39" i="1"/>
  <c r="AT39" i="1" s="1"/>
  <c r="BH19" i="1"/>
  <c r="AT19" i="1" s="1"/>
  <c r="BH20" i="1"/>
  <c r="AT20" i="1" s="1"/>
  <c r="BH22" i="1"/>
  <c r="AT22" i="1" s="1"/>
  <c r="BH24" i="1"/>
  <c r="AT24" i="1" s="1"/>
  <c r="BH26" i="1"/>
  <c r="AT26" i="1" s="1"/>
  <c r="BJ19" i="1"/>
  <c r="AU19" i="1" s="1"/>
  <c r="BJ20" i="1"/>
  <c r="AU20" i="1" s="1"/>
  <c r="BJ21" i="1"/>
  <c r="AU21" i="1" s="1"/>
  <c r="BJ22" i="1"/>
  <c r="AU22" i="1" s="1"/>
  <c r="BJ23" i="1"/>
  <c r="AU23" i="1" s="1"/>
  <c r="BJ24" i="1"/>
  <c r="AU24" i="1" s="1"/>
  <c r="BJ25" i="1"/>
  <c r="AU25" i="1" s="1"/>
  <c r="BJ26" i="1"/>
  <c r="AU26" i="1" s="1"/>
  <c r="BJ27" i="1"/>
  <c r="AU27" i="1" s="1"/>
  <c r="BJ28" i="1"/>
  <c r="AU28" i="1" s="1"/>
  <c r="BJ29" i="1"/>
  <c r="AU29" i="1" s="1"/>
  <c r="BJ30" i="1"/>
  <c r="AU30" i="1" s="1"/>
  <c r="BJ31" i="1"/>
  <c r="AU31" i="1" s="1"/>
  <c r="BJ32" i="1"/>
  <c r="AU32" i="1" s="1"/>
  <c r="BJ33" i="1"/>
  <c r="AU33" i="1" s="1"/>
  <c r="BH37" i="1"/>
  <c r="AT37" i="1" s="1"/>
  <c r="G42" i="1"/>
  <c r="BJ42" i="1"/>
  <c r="AU42" i="1" s="1"/>
  <c r="BH42" i="1"/>
  <c r="AT42" i="1" s="1"/>
  <c r="AR50" i="1"/>
  <c r="AS37" i="1"/>
  <c r="AS38" i="1"/>
  <c r="AQ6" i="2" l="1"/>
  <c r="AQ10" i="2"/>
  <c r="BH14" i="2"/>
  <c r="AR14" i="2" s="1"/>
  <c r="AQ5" i="2"/>
  <c r="AQ8" i="2"/>
  <c r="G27" i="2"/>
  <c r="AQ18" i="2"/>
  <c r="BH19" i="2"/>
  <c r="AR19" i="2" s="1"/>
  <c r="AQ19" i="2"/>
  <c r="BH15" i="2"/>
  <c r="AR15" i="2" s="1"/>
  <c r="AT7" i="1"/>
  <c r="AU36" i="1"/>
  <c r="AT16" i="1"/>
  <c r="AT8" i="1"/>
  <c r="AU7" i="1"/>
  <c r="AT36" i="1"/>
  <c r="AU13" i="1"/>
  <c r="AU11" i="1"/>
  <c r="AT40" i="1"/>
  <c r="AT12" i="1"/>
  <c r="AT6" i="1"/>
  <c r="AU35" i="1"/>
  <c r="AT41" i="1"/>
  <c r="AU40" i="1"/>
  <c r="AT10" i="1"/>
  <c r="AT35" i="1"/>
  <c r="AT13" i="1"/>
  <c r="AU8" i="1"/>
  <c r="AU34" i="1"/>
  <c r="AU16" i="1"/>
  <c r="AU14" i="1"/>
  <c r="AU12" i="1"/>
  <c r="AU10" i="1"/>
  <c r="AU6" i="1"/>
  <c r="AU41" i="1"/>
  <c r="AT4" i="1"/>
  <c r="AT18" i="1"/>
  <c r="AT11" i="1"/>
  <c r="AU4" i="1"/>
  <c r="G46" i="1"/>
  <c r="BH13" i="2"/>
  <c r="AR13" i="2" s="1"/>
  <c r="AQ13" i="2"/>
  <c r="AQ11" i="2"/>
  <c r="BH11" i="2"/>
  <c r="AR11" i="2" s="1"/>
  <c r="BH12" i="2"/>
  <c r="AR12" i="2" s="1"/>
  <c r="AQ12" i="2"/>
  <c r="BH4" i="2"/>
  <c r="AR4" i="2" s="1"/>
  <c r="AQ4" i="2"/>
  <c r="BH7" i="2"/>
  <c r="AR7" i="2" s="1"/>
  <c r="AQ7" i="2"/>
  <c r="BH16" i="2"/>
  <c r="AR16" i="2" s="1"/>
  <c r="AQ16" i="2"/>
  <c r="L27" i="2"/>
  <c r="M4" i="2"/>
  <c r="M27" i="2" s="1"/>
  <c r="BH9" i="2"/>
  <c r="AR9" i="2" s="1"/>
  <c r="AQ9" i="2"/>
  <c r="BH17" i="2"/>
  <c r="AR17" i="2" s="1"/>
  <c r="AQ17" i="2"/>
  <c r="L46" i="1"/>
  <c r="M46" i="1" s="1"/>
  <c r="M37" i="1"/>
</calcChain>
</file>

<file path=xl/sharedStrings.xml><?xml version="1.0" encoding="utf-8"?>
<sst xmlns="http://schemas.openxmlformats.org/spreadsheetml/2006/main" count="411" uniqueCount="136">
  <si>
    <t>Gwent (H)</t>
  </si>
  <si>
    <t>County Durham (A)</t>
  </si>
  <si>
    <t>London (A)</t>
  </si>
  <si>
    <t>West Midlands (H)</t>
  </si>
  <si>
    <t>Hampshire (A)</t>
  </si>
  <si>
    <t>Kent (H)</t>
  </si>
  <si>
    <t>Cleveland (A)</t>
  </si>
  <si>
    <t>Oxfordshire (H)</t>
  </si>
  <si>
    <t>Averages</t>
  </si>
  <si>
    <t>Form</t>
  </si>
  <si>
    <t>Rank</t>
  </si>
  <si>
    <t>Player</t>
  </si>
  <si>
    <t>P</t>
  </si>
  <si>
    <t>W</t>
  </si>
  <si>
    <t>L</t>
  </si>
  <si>
    <t>F</t>
  </si>
  <si>
    <t>A</t>
  </si>
  <si>
    <t>Tons</t>
  </si>
  <si>
    <t>180's</t>
  </si>
  <si>
    <t>Legs</t>
  </si>
  <si>
    <t>Tons Per Leg</t>
  </si>
  <si>
    <t>Score</t>
  </si>
  <si>
    <t>Avg</t>
  </si>
  <si>
    <t>Actual Avg</t>
  </si>
  <si>
    <t>Bonus Avg</t>
  </si>
  <si>
    <t>This Season</t>
  </si>
  <si>
    <t>Last 5</t>
  </si>
  <si>
    <t>1(2)</t>
  </si>
  <si>
    <t>Results</t>
  </si>
  <si>
    <t>2015-16 Form</t>
  </si>
  <si>
    <t>2 Yr Form</t>
  </si>
  <si>
    <t>A 0-0</t>
  </si>
  <si>
    <t>A 4-1</t>
  </si>
  <si>
    <t>PPPPPOO</t>
  </si>
  <si>
    <t>PPPPPPPOP</t>
  </si>
  <si>
    <t>OPOOPPOPO</t>
  </si>
  <si>
    <t>OOPOPPPPP</t>
  </si>
  <si>
    <t>OOPOPPOP</t>
  </si>
  <si>
    <t>OPOOOPOPP</t>
  </si>
  <si>
    <t>POPOPPOPP</t>
  </si>
  <si>
    <t>OPPOOPOOP</t>
  </si>
  <si>
    <t>PPOPOPPOP</t>
  </si>
  <si>
    <t>PPOOOPOOP</t>
  </si>
  <si>
    <t>PPPPOPOOP</t>
  </si>
  <si>
    <t>O</t>
  </si>
  <si>
    <t>OOOOPOOOOP</t>
  </si>
  <si>
    <t>OPOOOO</t>
  </si>
  <si>
    <t>OOOOPOOP</t>
  </si>
  <si>
    <t>OOOOPPPPP</t>
  </si>
  <si>
    <t>POOO</t>
  </si>
  <si>
    <t>OOPOPOOPO</t>
  </si>
  <si>
    <t>B 2-3</t>
  </si>
  <si>
    <t>POPOOPOPO</t>
  </si>
  <si>
    <t>OOOOPOPPO</t>
  </si>
  <si>
    <t>John Bothamley</t>
  </si>
  <si>
    <t>OOPOOPOOP</t>
  </si>
  <si>
    <t>OOOOPOPO</t>
  </si>
  <si>
    <t>OOOOOOO</t>
  </si>
  <si>
    <t>A 0-1</t>
  </si>
  <si>
    <t>Totals</t>
  </si>
  <si>
    <t>Team Avg</t>
  </si>
  <si>
    <t>A Avg</t>
  </si>
  <si>
    <t>B Avg</t>
  </si>
  <si>
    <t>A 3-1</t>
  </si>
  <si>
    <t>A 3-0</t>
  </si>
  <si>
    <t>A 2-3</t>
  </si>
  <si>
    <t>A 3-2</t>
  </si>
  <si>
    <t>PPPPOPPOO</t>
  </si>
  <si>
    <t>B 3-0</t>
  </si>
  <si>
    <t>B 3-1</t>
  </si>
  <si>
    <t>PPPPOPPP</t>
  </si>
  <si>
    <t>A 1-3</t>
  </si>
  <si>
    <t>OOPPOOOPP</t>
  </si>
  <si>
    <t>B 3-2</t>
  </si>
  <si>
    <t>OPPPPPPPP</t>
  </si>
  <si>
    <t>PPPPPOPOO</t>
  </si>
  <si>
    <t>B 1-3</t>
  </si>
  <si>
    <t>PPPPPOPPP</t>
  </si>
  <si>
    <t>POOPPOOOP</t>
  </si>
  <si>
    <t>B 0-3</t>
  </si>
  <si>
    <t>PPOPPPOPP</t>
  </si>
  <si>
    <t>PPOO</t>
  </si>
  <si>
    <t>PPPOPOPOO</t>
  </si>
  <si>
    <t>A 0-3</t>
  </si>
  <si>
    <t>PPPPPOOOO</t>
  </si>
  <si>
    <t>OOO</t>
  </si>
  <si>
    <t>Cornwall (A)</t>
  </si>
  <si>
    <t>Dan ADAMS</t>
  </si>
  <si>
    <t>Scott MITCHELL</t>
  </si>
  <si>
    <t>Alan AYRES</t>
  </si>
  <si>
    <t>Ryan MABEY</t>
  </si>
  <si>
    <t>Carl BEATTIE</t>
  </si>
  <si>
    <t>Robby MORRIS</t>
  </si>
  <si>
    <t>Thomas CHANT</t>
  </si>
  <si>
    <t>Tommy MORRIS</t>
  </si>
  <si>
    <t>John CLARK (Team Manager)</t>
  </si>
  <si>
    <t>Danny PEARCE</t>
  </si>
  <si>
    <t>Tony DUNNING</t>
  </si>
  <si>
    <t>Daniel PERRY</t>
  </si>
  <si>
    <t>Lee EDWARDSON</t>
  </si>
  <si>
    <t>Richard PERRY</t>
  </si>
  <si>
    <t>Mark GRIMES</t>
  </si>
  <si>
    <t>Mark PORTER (Captain)</t>
  </si>
  <si>
    <t>Declan HARRIS</t>
  </si>
  <si>
    <t>Dan WALKER</t>
  </si>
  <si>
    <t>Scott HUDSON</t>
  </si>
  <si>
    <t>Sam WARD</t>
  </si>
  <si>
    <t>Graham INNIS</t>
  </si>
  <si>
    <t>Phillip WEEKS</t>
  </si>
  <si>
    <t>Nigel LAMB</t>
  </si>
  <si>
    <t>Matt WOODHOUSE</t>
  </si>
  <si>
    <t>Rob MARTIN</t>
  </si>
  <si>
    <t>Richard WRIGHT</t>
  </si>
  <si>
    <t>Dale MASTERMAN</t>
  </si>
  <si>
    <t>Eddie WHITE</t>
  </si>
  <si>
    <t>Julie BOGGUST</t>
  </si>
  <si>
    <t>Claire Mabey</t>
  </si>
  <si>
    <t>Cath CAMPBELL</t>
  </si>
  <si>
    <t>Linda DELPINTO</t>
  </si>
  <si>
    <t>Julie FRAMPTON</t>
  </si>
  <si>
    <t>Sam KIRTON</t>
  </si>
  <si>
    <t>Carol LLEWELLYN</t>
  </si>
  <si>
    <t>Katie MITCHELL</t>
  </si>
  <si>
    <t>Abi NORTHOVER</t>
  </si>
  <si>
    <t>Sally OLD (Captain)</t>
  </si>
  <si>
    <t>Kelly STROUD</t>
  </si>
  <si>
    <t>Trina PERRY</t>
  </si>
  <si>
    <t>Suzy TRICKETT</t>
  </si>
  <si>
    <t>Lorraine WOODROW</t>
  </si>
  <si>
    <t>A 4-3</t>
  </si>
  <si>
    <t>A 4-0</t>
  </si>
  <si>
    <t>A 3-4</t>
  </si>
  <si>
    <t>A 4-2</t>
  </si>
  <si>
    <t>A 2-4</t>
  </si>
  <si>
    <t>A 0-4</t>
  </si>
  <si>
    <t>A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</si>
</sst>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indexed="64"/>
      </right>
      <top style="double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4" fillId="0" borderId="0" xfId="0" applyFont="1"/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0" fillId="0" borderId="23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"/>
  <sheetViews>
    <sheetView tabSelected="1" topLeftCell="A10" workbookViewId="0">
      <selection activeCell="M21" sqref="M21"/>
    </sheetView>
  </sheetViews>
  <sheetFormatPr defaultColWidth="0" defaultRowHeight="15" x14ac:dyDescent="0.25"/>
  <cols>
    <col min="1" max="1" width="1.85546875" customWidth="1"/>
    <col min="2" max="2" width="6.7109375" customWidth="1"/>
    <col min="3" max="3" width="1.5703125" customWidth="1"/>
    <col min="4" max="4" width="26.5703125" style="1" bestFit="1" customWidth="1"/>
    <col min="5" max="7" width="7.7109375" style="1" customWidth="1"/>
    <col min="8" max="8" width="8.7109375" style="1" customWidth="1"/>
    <col min="9" max="12" width="7.7109375" style="1" customWidth="1"/>
    <col min="13" max="13" width="12.7109375" style="1" customWidth="1"/>
    <col min="14" max="16" width="12.7109375" style="1" hidden="1" customWidth="1"/>
    <col min="17" max="18" width="12" style="1" customWidth="1"/>
    <col min="19" max="19" width="12" style="2" customWidth="1"/>
    <col min="20" max="21" width="12" style="1" customWidth="1"/>
    <col min="22" max="22" width="12" style="2" customWidth="1"/>
    <col min="23" max="23" width="12" style="1" customWidth="1" collapsed="1"/>
    <col min="24" max="24" width="12" style="1" customWidth="1"/>
    <col min="25" max="25" width="12" style="2" customWidth="1"/>
    <col min="26" max="27" width="12" style="1" customWidth="1"/>
    <col min="28" max="28" width="12" style="2" customWidth="1"/>
    <col min="29" max="43" width="12" style="1" customWidth="1"/>
    <col min="44" max="45" width="11.28515625" style="1" customWidth="1"/>
    <col min="46" max="46" width="15.7109375" style="1" customWidth="1"/>
    <col min="47" max="47" width="11.7109375" style="1" customWidth="1"/>
    <col min="48" max="48" width="9.140625" customWidth="1"/>
    <col min="49" max="49" width="9.140625" hidden="1" customWidth="1"/>
    <col min="50" max="58" width="9.140625" style="1" hidden="1" customWidth="1"/>
    <col min="59" max="59" width="9.140625" hidden="1" customWidth="1"/>
    <col min="60" max="60" width="13.5703125" hidden="1" customWidth="1"/>
    <col min="61" max="61" width="12.7109375" hidden="1" customWidth="1"/>
    <col min="62" max="16384" width="9.140625" hidden="1"/>
  </cols>
  <sheetData>
    <row r="1" spans="2:62" ht="15.75" thickBot="1" x14ac:dyDescent="0.3"/>
    <row r="2" spans="2:62" ht="16.5" thickTop="1" thickBot="1" x14ac:dyDescent="0.3">
      <c r="N2" s="3" t="s">
        <v>0</v>
      </c>
      <c r="O2" s="4"/>
      <c r="P2" s="5"/>
      <c r="Q2" s="3" t="s">
        <v>0</v>
      </c>
      <c r="R2" s="4"/>
      <c r="S2" s="5"/>
      <c r="T2" s="3" t="s">
        <v>1</v>
      </c>
      <c r="U2" s="4"/>
      <c r="V2" s="5"/>
      <c r="W2" s="3" t="s">
        <v>86</v>
      </c>
      <c r="X2" s="4"/>
      <c r="Y2" s="5"/>
      <c r="Z2" s="3" t="s">
        <v>2</v>
      </c>
      <c r="AA2" s="4"/>
      <c r="AB2" s="5"/>
      <c r="AC2" s="3" t="s">
        <v>3</v>
      </c>
      <c r="AD2" s="4"/>
      <c r="AE2" s="5"/>
      <c r="AF2" s="3" t="s">
        <v>4</v>
      </c>
      <c r="AG2" s="4"/>
      <c r="AH2" s="5"/>
      <c r="AI2" s="3" t="s">
        <v>5</v>
      </c>
      <c r="AJ2" s="4"/>
      <c r="AK2" s="5"/>
      <c r="AL2" s="3" t="s">
        <v>6</v>
      </c>
      <c r="AM2" s="4"/>
      <c r="AN2" s="5"/>
      <c r="AO2" s="3" t="s">
        <v>7</v>
      </c>
      <c r="AP2" s="4"/>
      <c r="AQ2" s="5"/>
      <c r="AR2" s="3" t="s">
        <v>8</v>
      </c>
      <c r="AS2" s="5"/>
      <c r="AT2" s="3" t="s">
        <v>9</v>
      </c>
      <c r="AU2" s="5"/>
      <c r="AX2" s="1" t="s">
        <v>9</v>
      </c>
    </row>
    <row r="3" spans="2:62" ht="16.5" thickTop="1" thickBot="1" x14ac:dyDescent="0.3">
      <c r="B3" s="6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138" t="s">
        <v>15</v>
      </c>
      <c r="I3" s="8" t="s">
        <v>16</v>
      </c>
      <c r="J3" s="8" t="s">
        <v>17</v>
      </c>
      <c r="K3" s="8" t="s">
        <v>18</v>
      </c>
      <c r="L3" s="8" t="s">
        <v>19</v>
      </c>
      <c r="M3" s="9" t="s">
        <v>20</v>
      </c>
      <c r="N3" s="7" t="s">
        <v>21</v>
      </c>
      <c r="O3" s="8" t="s">
        <v>22</v>
      </c>
      <c r="P3" s="10" t="s">
        <v>17</v>
      </c>
      <c r="Q3" s="7" t="s">
        <v>21</v>
      </c>
      <c r="R3" s="8" t="s">
        <v>22</v>
      </c>
      <c r="S3" s="10" t="s">
        <v>17</v>
      </c>
      <c r="T3" s="7" t="s">
        <v>21</v>
      </c>
      <c r="U3" s="8" t="s">
        <v>22</v>
      </c>
      <c r="V3" s="10" t="s">
        <v>17</v>
      </c>
      <c r="W3" s="7" t="s">
        <v>21</v>
      </c>
      <c r="X3" s="8" t="s">
        <v>22</v>
      </c>
      <c r="Y3" s="11" t="s">
        <v>17</v>
      </c>
      <c r="Z3" s="7" t="s">
        <v>21</v>
      </c>
      <c r="AA3" s="8" t="s">
        <v>22</v>
      </c>
      <c r="AB3" s="10" t="s">
        <v>17</v>
      </c>
      <c r="AC3" s="7" t="s">
        <v>21</v>
      </c>
      <c r="AD3" s="8" t="s">
        <v>22</v>
      </c>
      <c r="AE3" s="11" t="s">
        <v>17</v>
      </c>
      <c r="AF3" s="7" t="s">
        <v>21</v>
      </c>
      <c r="AG3" s="8" t="s">
        <v>22</v>
      </c>
      <c r="AH3" s="11" t="s">
        <v>17</v>
      </c>
      <c r="AI3" s="7" t="s">
        <v>21</v>
      </c>
      <c r="AJ3" s="8" t="s">
        <v>22</v>
      </c>
      <c r="AK3" s="11" t="s">
        <v>17</v>
      </c>
      <c r="AL3" s="7" t="s">
        <v>21</v>
      </c>
      <c r="AM3" s="8" t="s">
        <v>22</v>
      </c>
      <c r="AN3" s="11" t="s">
        <v>17</v>
      </c>
      <c r="AO3" s="12" t="s">
        <v>21</v>
      </c>
      <c r="AP3" s="8" t="s">
        <v>22</v>
      </c>
      <c r="AQ3" s="11" t="s">
        <v>17</v>
      </c>
      <c r="AR3" s="13" t="s">
        <v>23</v>
      </c>
      <c r="AS3" s="11" t="s">
        <v>24</v>
      </c>
      <c r="AT3" s="14" t="s">
        <v>25</v>
      </c>
      <c r="AU3" s="15" t="s">
        <v>26</v>
      </c>
      <c r="AW3" s="16" t="s">
        <v>27</v>
      </c>
      <c r="AX3" s="1">
        <v>1</v>
      </c>
      <c r="AY3" s="1">
        <v>2</v>
      </c>
      <c r="AZ3" s="1">
        <v>3</v>
      </c>
      <c r="BA3" s="1">
        <v>4</v>
      </c>
      <c r="BB3" s="1">
        <v>5</v>
      </c>
      <c r="BC3" s="1">
        <v>6</v>
      </c>
      <c r="BD3" s="1">
        <v>7</v>
      </c>
      <c r="BE3" s="1">
        <v>8</v>
      </c>
      <c r="BF3" s="1">
        <v>9</v>
      </c>
      <c r="BH3" t="s">
        <v>28</v>
      </c>
      <c r="BI3" s="17" t="s">
        <v>29</v>
      </c>
      <c r="BJ3" t="s">
        <v>30</v>
      </c>
    </row>
    <row r="4" spans="2:62" ht="15.75" thickTop="1" x14ac:dyDescent="0.25">
      <c r="B4" s="18">
        <v>1</v>
      </c>
      <c r="D4" s="134" t="s">
        <v>87</v>
      </c>
      <c r="E4" s="20">
        <f>COUNT(O4,R4,U4,X4,AA4,AD4,AG4,AJ4,AM4,AP4)</f>
        <v>0</v>
      </c>
      <c r="F4" s="21">
        <f>SUM(IF(AND((LEFT(Q4,1)="A"),(MID(Q4,3,1)="4")),1,0)+IF(AND((LEFT(T4,1)="A"),(MID(T4,3,1)="4")),1,0)+IF(AND((LEFT(W4,1)="A"),(MID(W4,3,1)="4")),1,0)+IF(AND((LEFT(Z4,1)="A"),(MID(Z4,3,1)="4")),1,0)+IF(AND((LEFT(AC4,1)="A"),(MID(AC4,3,1)="4")),1,0)+IF(AND((LEFT(AF4,1)="A"),(MID(AF4,3,1)="4")),1,0)+IF(AND((LEFT(AI4,1)="A"),(MID(AI4,3,1)="4")),1,0)+IF(AND((LEFT(AL4,1)="A"),(MID(AL4,3,1)="4")),1,0)+IF(AND((LEFT(AO4,1)="A"),(MID(AO4,3,1)="4")),1,0)+IF(AND((LEFT(Q4,1)="B"),(MID(Q4,3,1)="3")),1,0)+IF(AND((LEFT(T4,1)="B"),(MID(T4,3,1)="3")),1,0)+IF(AND((LEFT(W4,1)="B"),(MID(W4,3,1)="3")),1,0)+IF(AND((LEFT(Z4,1)="B"),(MID(Z4,3,1)="3")),1,0)+IF(AND((LEFT(AC4,1)="B"),(MID(AC4,3,1)="3")),1,0)+IF(AND((LEFT(AF4,1)="B"),(MID(AF4,3,1)="3")),1,0)+IF(AND((LEFT(AI4,1)="B"),(MID(AI4,3,1)="3")),1,0)+IF(AND((LEFT(N4,1)="B"),(MID(N4,3,1)="3")),1,0)+IF(AND((LEFT(AL4,1)="B"),(MID(AL4,3,1)="3")),1,0)+IF(AND((LEFT(AO4,1)="B"),(MID(AO4,3,1)="3"))*1,0))</f>
        <v>0</v>
      </c>
      <c r="G4" s="135">
        <f>E4-F4</f>
        <v>0</v>
      </c>
      <c r="H4" s="64" t="e">
        <f>SUM(MID(Q4,3,1))+(MID(T4,3,1))</f>
        <v>#VALUE!</v>
      </c>
      <c r="I4" s="97" t="e">
        <f>SUM(MID(Q4,5,1))+(MID(T4,5,1))</f>
        <v>#VALUE!</v>
      </c>
      <c r="J4" s="22">
        <f>SUM(P4,S4,V4,Y4,AB4,AE4,AH4,AK4,AN4,AQ4)</f>
        <v>0</v>
      </c>
      <c r="K4" s="21"/>
      <c r="L4" s="21" t="e">
        <f>H4+I4</f>
        <v>#VALUE!</v>
      </c>
      <c r="M4" s="23">
        <f>IF(ISERROR((J4)/L4),0,(J4)/L4)</f>
        <v>0</v>
      </c>
      <c r="N4" s="24" t="s">
        <v>31</v>
      </c>
      <c r="O4" s="25"/>
      <c r="P4" s="23"/>
      <c r="Q4" s="88"/>
      <c r="R4" s="27"/>
      <c r="S4" s="28">
        <v>0</v>
      </c>
      <c r="T4" s="29"/>
      <c r="U4" s="27"/>
      <c r="V4" s="28"/>
      <c r="W4" s="29"/>
      <c r="X4" s="27"/>
      <c r="Y4" s="28"/>
      <c r="Z4" s="29"/>
      <c r="AA4" s="27"/>
      <c r="AB4" s="28"/>
      <c r="AC4" s="24"/>
      <c r="AD4" s="25"/>
      <c r="AE4" s="23"/>
      <c r="AF4" s="24"/>
      <c r="AG4" s="25"/>
      <c r="AH4" s="23"/>
      <c r="AI4" s="29"/>
      <c r="AJ4" s="27"/>
      <c r="AK4" s="28"/>
      <c r="AL4" s="24"/>
      <c r="AM4" s="25"/>
      <c r="AN4" s="23"/>
      <c r="AO4" s="24"/>
      <c r="AP4" s="25"/>
      <c r="AQ4" s="23"/>
      <c r="AR4" s="30">
        <f>IF(ISERROR(AVERAGE(R4,U4,X4,AA4,AD4,AG4,AJ4,AM4,AP4)),0,(AVERAGE(R4,U4,X4,AA4,AD4,AG4,AJ4,AM4,AP4)))</f>
        <v>0</v>
      </c>
      <c r="AS4" s="23">
        <f>AR4+F4</f>
        <v>0</v>
      </c>
      <c r="AT4" s="31" t="str">
        <f>BH4</f>
        <v>OOOOOOOOO</v>
      </c>
      <c r="AU4" s="32" t="str">
        <f>LEFT(BJ4,5)</f>
        <v>OOOOO</v>
      </c>
      <c r="AW4" s="33" t="str">
        <f>IF(N4="A 0-0","",IF(SUM(IF(AND((LEFT(N4,1)="A"),(MID(N4,3,1)="4")),1,0)+IF(AND((LEFT(N4,1)="B"),(MID(N4,3,1)="3")),1,0))=1,"P","O"))</f>
        <v/>
      </c>
      <c r="AX4" s="33" t="str">
        <f t="shared" ref="AX4:AX43" si="0">IF(Q4="A 0-0","",IF(SUM(IF(AND((LEFT(Q4,1)="A"),(MID(Q4,3,1)="4")),1,0)+IF(AND((LEFT(Q4,1)="B"),(MID(Q4,3,1)="3")),1,0))=1,"P","O"))</f>
        <v>O</v>
      </c>
      <c r="AY4" s="33" t="str">
        <f t="shared" ref="AY4:AY43" si="1">IF(T4="A 0-0","",IF(SUM(IF(AND((LEFT(T4,1)="A"),(MID(T4,3,1)="4")),1,0)+IF(AND((LEFT(T4,1)="B"),(MID(T4,3,1)="3")),1,0))=1,"P","O"))</f>
        <v>O</v>
      </c>
      <c r="AZ4" s="33" t="str">
        <f t="shared" ref="AZ4:AZ43" si="2">IF(W4="A 0-0","",IF(SUM(IF(AND((LEFT(W4,1)="A"),(MID(W4,3,1)="4")),1,0)+IF(AND((LEFT(W4,1)="B"),(MID(W4,3,1)="3")),1,0))=1,"P","O"))</f>
        <v>O</v>
      </c>
      <c r="BA4" s="33" t="str">
        <f t="shared" ref="BA4:BA43" si="3">IF(Z4="A 0-0","",IF(SUM(IF(AND((LEFT(Z4,1)="A"),(MID(Z4,3,1)="4")),1,0)+IF(AND((LEFT(Z4,1)="B"),(MID(Z4,3,1)="3")),1,0))=1,"P","O"))</f>
        <v>O</v>
      </c>
      <c r="BB4" s="33" t="str">
        <f t="shared" ref="BB4:BB43" si="4">IF(AC4="A 0-0","",IF(SUM(IF(AND((LEFT(AC4,1)="A"),(MID(AC4,3,1)="4")),1,0)+IF(AND((LEFT(AC4,1)="B"),(MID(AC4,3,1)="3")),1,0))=1,"P","O"))</f>
        <v>O</v>
      </c>
      <c r="BC4" s="33" t="str">
        <f t="shared" ref="BC4:BC43" si="5">IF(AF4="A 0-0","",IF(SUM(IF(AND((LEFT(AF4,1)="A"),(MID(AF4,3,1)="4")),1,0)+IF(AND((LEFT(AF4,1)="B"),(MID(AF4,3,1)="3")),1,0))=1,"P","O"))</f>
        <v>O</v>
      </c>
      <c r="BD4" s="33" t="str">
        <f t="shared" ref="BD4:BD43" si="6">IF(AI4="A 0-0","",IF(SUM(IF(AND((LEFT(AI4,1)="A"),(MID(AI4,3,1)="4")),1,0)+IF(AND((LEFT(AI4,1)="B"),(MID(AI4,3,1)="3")),1,0))=1,"P","O"))</f>
        <v>O</v>
      </c>
      <c r="BE4" s="33" t="str">
        <f t="shared" ref="BE4:BE43" si="7">IF(AL4="A 0-0","",IF(SUM(IF(AND((LEFT(AL4,1)="A"),(MID(AL4,3,1)="4")),1,0)+IF(AND((LEFT(AL4,1)="B"),(MID(AL4,3,1)="3")),1,0))=1,"P","O"))</f>
        <v>O</v>
      </c>
      <c r="BF4" s="33" t="str">
        <f t="shared" ref="BF4:BF43" si="8">IF(AO4="A 0-0","",IF(SUM(IF(AND((LEFT(AO4,1)="A"),(MID(AO4,3,1)="4")),1,0)+IF(AND((LEFT(AO4,1)="B"),(MID(AO4,3,1)="3")),1,0))=1,"P","O"))</f>
        <v>O</v>
      </c>
      <c r="BH4" s="34" t="str">
        <f>CONCATENATE(BF4,BE4,BD4,BC4,BB4,BA4,AZ4,AY4,AX4,AW4)</f>
        <v>OOOOOOOOO</v>
      </c>
      <c r="BI4" s="34" t="s">
        <v>33</v>
      </c>
      <c r="BJ4" s="34" t="str">
        <f t="shared" ref="BJ4:BJ43" si="9">+CONCATENATE(BF4,BE4,BD4,BC4,BB4,BA4,AZ4,AY4,AX4,AW4,BI4)</f>
        <v>OOOOOOOOOPPPPPOO</v>
      </c>
    </row>
    <row r="5" spans="2:62" x14ac:dyDescent="0.25">
      <c r="B5" s="35">
        <v>2</v>
      </c>
      <c r="D5" s="133" t="s">
        <v>89</v>
      </c>
      <c r="E5" s="37">
        <f>COUNT(O5,R5,U5,X5,AA5,AD5,AG5,AJ5,AM5,AP5)</f>
        <v>2</v>
      </c>
      <c r="F5" s="33">
        <f>SUM(IF(AND((LEFT(Q5,1)="A"),(MID(Q5,3,1)="4")),1,0)+IF(AND((LEFT(T5,1)="A"),(MID(T5,3,1)="4")),1,0)+IF(AND((LEFT(W5,1)="A"),(MID(W5,3,1)="4")),1,0)+IF(AND((LEFT(Z5,1)="A"),(MID(Z5,3,1)="4")),1,0)+IF(AND((LEFT(AC5,1)="A"),(MID(AC5,3,1)="4")),1,0)+IF(AND((LEFT(AF5,1)="A"),(MID(AF5,3,1)="4")),1,0)+IF(AND((LEFT(AI5,1)="A"),(MID(AI5,3,1)="4")),1,0)+IF(AND((LEFT(AL5,1)="A"),(MID(AL5,3,1)="4")),1,0)+IF(AND((LEFT(AO5,1)="A"),(MID(AO5,3,1)="4")),1,0)+IF(AND((LEFT(Q5,1)="B"),(MID(Q5,3,1)="3")),1,0)+IF(AND((LEFT(T5,1)="B"),(MID(T5,3,1)="3")),1,0)+IF(AND((LEFT(W5,1)="B"),(MID(W5,3,1)="3")),1,0)+IF(AND((LEFT(Z5,1)="B"),(MID(Z5,3,1)="3")),1,0)+IF(AND((LEFT(AC5,1)="B"),(MID(AC5,3,1)="3")),1,0)+IF(AND((LEFT(AF5,1)="B"),(MID(AF5,3,1)="3")),1,0)+IF(AND((LEFT(AI5,1)="B"),(MID(AI5,3,1)="3")),1,0)+IF(AND((LEFT(N5,1)="B"),(MID(N5,3,1)="3")),1,0)+IF(AND((LEFT(AL5,1)="B"),(MID(AL5,3,1)="3")),1,0)+IF(AND((LEFT(AO5,1)="B"),(MID(AO5,3,1)="3"))*1,0))</f>
        <v>0</v>
      </c>
      <c r="G5" s="136">
        <f>E5-F5</f>
        <v>2</v>
      </c>
      <c r="H5" s="64">
        <f>SUM(MID(Q5,3,1))+(MID(T5,3,1))</f>
        <v>1</v>
      </c>
      <c r="I5" s="97">
        <f>SUM(MID(Q5,5,1))+(MID(T5,5,1))</f>
        <v>6</v>
      </c>
      <c r="J5" s="22">
        <f>SUM(P5,S5,V5,Y5,AB5,AE5,AH5,AK5,AN5,AQ5)</f>
        <v>10.850000000000001</v>
      </c>
      <c r="K5" s="33">
        <v>0</v>
      </c>
      <c r="L5" s="33">
        <f>H5+I5</f>
        <v>7</v>
      </c>
      <c r="M5" s="38">
        <f>IF(ISERROR((J5)/L5),0,(J5)/L5)</f>
        <v>1.5500000000000003</v>
      </c>
      <c r="N5" s="39" t="s">
        <v>31</v>
      </c>
      <c r="O5" s="40"/>
      <c r="P5" s="41"/>
      <c r="Q5" s="39" t="s">
        <v>76</v>
      </c>
      <c r="R5" s="40">
        <v>25.76</v>
      </c>
      <c r="S5" s="41">
        <v>6.2</v>
      </c>
      <c r="T5" s="39" t="s">
        <v>79</v>
      </c>
      <c r="U5" s="40">
        <v>20.61</v>
      </c>
      <c r="V5" s="41">
        <v>4.6500000000000004</v>
      </c>
      <c r="W5" s="42"/>
      <c r="X5" s="40"/>
      <c r="Y5" s="41"/>
      <c r="Z5" s="42"/>
      <c r="AA5" s="40"/>
      <c r="AB5" s="41"/>
      <c r="AC5" s="39"/>
      <c r="AD5" s="40"/>
      <c r="AE5" s="41"/>
      <c r="AF5" s="42"/>
      <c r="AG5" s="40"/>
      <c r="AH5" s="41"/>
      <c r="AI5" s="39"/>
      <c r="AJ5" s="40"/>
      <c r="AK5" s="41"/>
      <c r="AL5" s="39"/>
      <c r="AM5" s="40"/>
      <c r="AN5" s="41"/>
      <c r="AO5" s="43"/>
      <c r="AP5" s="44"/>
      <c r="AQ5" s="45"/>
      <c r="AR5" s="46">
        <f>IF(ISERROR(AVERAGE(R5,U5,X5,AA5,AD5,AG5,AJ5,AM5,AP5)),0,(AVERAGE(R5,U5,X5,AA5,AD5,AG5,AJ5,AM5,AP5)))</f>
        <v>23.185000000000002</v>
      </c>
      <c r="AS5" s="41">
        <f>AR5+F5</f>
        <v>23.185000000000002</v>
      </c>
      <c r="AT5" s="47" t="str">
        <f>BH5</f>
        <v>OOOOOOOOO</v>
      </c>
      <c r="AU5" s="48" t="str">
        <f>LEFT(BJ5,5)</f>
        <v>OOOOO</v>
      </c>
      <c r="AW5" s="33" t="str">
        <f t="shared" ref="AW5:AW43" si="10">IF(N5="A 0-0","",IF(SUM(IF(AND((LEFT(N5,1)="A"),(MID(N5,3,1)="4")),1,0)+IF(AND((LEFT(N5,1)="B"),(MID(N5,3,1)="3")),1,0))=1,"P","O"))</f>
        <v/>
      </c>
      <c r="AX5" s="33" t="str">
        <f t="shared" si="0"/>
        <v>O</v>
      </c>
      <c r="AY5" s="33" t="str">
        <f t="shared" si="1"/>
        <v>O</v>
      </c>
      <c r="AZ5" s="33" t="str">
        <f t="shared" si="2"/>
        <v>O</v>
      </c>
      <c r="BA5" s="33" t="str">
        <f t="shared" si="3"/>
        <v>O</v>
      </c>
      <c r="BB5" s="33" t="str">
        <f t="shared" si="4"/>
        <v>O</v>
      </c>
      <c r="BC5" s="33" t="str">
        <f t="shared" si="5"/>
        <v>O</v>
      </c>
      <c r="BD5" s="33" t="str">
        <f t="shared" si="6"/>
        <v>O</v>
      </c>
      <c r="BE5" s="33" t="str">
        <f t="shared" si="7"/>
        <v>O</v>
      </c>
      <c r="BF5" s="33" t="str">
        <f t="shared" si="8"/>
        <v>O</v>
      </c>
      <c r="BH5" s="34" t="str">
        <f t="shared" ref="BH5:BH43" si="11">CONCATENATE(BF5,BE5,BD5,BC5,BB5,BA5,AZ5,AY5,AX5,AW5)</f>
        <v>OOOOOOOOO</v>
      </c>
      <c r="BI5" s="34" t="s">
        <v>34</v>
      </c>
      <c r="BJ5" s="34" t="str">
        <f t="shared" si="9"/>
        <v>OOOOOOOOOPPPPPPPOP</v>
      </c>
    </row>
    <row r="6" spans="2:62" x14ac:dyDescent="0.25">
      <c r="B6" s="35">
        <v>3</v>
      </c>
      <c r="D6" s="133" t="s">
        <v>91</v>
      </c>
      <c r="E6" s="37">
        <f>COUNT(O6,R6,U6,X6,AA6,AD6,AG6,AJ6,AM6,AP6)</f>
        <v>1</v>
      </c>
      <c r="F6" s="33">
        <f>SUM(IF(AND((LEFT(Q6,1)="A"),(MID(Q6,3,1)="4")),1,0)+IF(AND((LEFT(T6,1)="A"),(MID(T6,3,1)="4")),1,0)+IF(AND((LEFT(W6,1)="A"),(MID(W6,3,1)="4")),1,0)+IF(AND((LEFT(Z6,1)="A"),(MID(Z6,3,1)="4")),1,0)+IF(AND((LEFT(AC6,1)="A"),(MID(AC6,3,1)="4")),1,0)+IF(AND((LEFT(AF6,1)="A"),(MID(AF6,3,1)="4")),1,0)+IF(AND((LEFT(AI6,1)="A"),(MID(AI6,3,1)="4")),1,0)+IF(AND((LEFT(AL6,1)="A"),(MID(AL6,3,1)="4")),1,0)+IF(AND((LEFT(AO6,1)="A"),(MID(AO6,3,1)="4")),1,0)+IF(AND((LEFT(Q6,1)="B"),(MID(Q6,3,1)="3")),1,0)+IF(AND((LEFT(T6,1)="B"),(MID(T6,3,1)="3")),1,0)+IF(AND((LEFT(W6,1)="B"),(MID(W6,3,1)="3")),1,0)+IF(AND((LEFT(Z6,1)="B"),(MID(Z6,3,1)="3")),1,0)+IF(AND((LEFT(AC6,1)="B"),(MID(AC6,3,1)="3")),1,0)+IF(AND((LEFT(AF6,1)="B"),(MID(AF6,3,1)="3")),1,0)+IF(AND((LEFT(AI6,1)="B"),(MID(AI6,3,1)="3")),1,0)+IF(AND((LEFT(N6,1)="B"),(MID(N6,3,1)="3")),1,0)+IF(AND((LEFT(AL6,1)="B"),(MID(AL6,3,1)="3")),1,0)+IF(AND((LEFT(AO6,1)="B"),(MID(AO6,3,1)="3"))*1,0))</f>
        <v>0</v>
      </c>
      <c r="G6" s="136">
        <f>E6-F6</f>
        <v>1</v>
      </c>
      <c r="H6" s="64">
        <f>SUM(MID(T6,3,1))</f>
        <v>1</v>
      </c>
      <c r="I6" s="97">
        <f>SUM(MID(T6,5,1))</f>
        <v>3</v>
      </c>
      <c r="J6" s="22">
        <f>SUM(P6,S6,V6,Y6,AB6,AE6,AH6,AK6,AN6,AQ6)</f>
        <v>4.8</v>
      </c>
      <c r="K6" s="33"/>
      <c r="L6" s="33">
        <f>H6+I6</f>
        <v>4</v>
      </c>
      <c r="M6" s="38">
        <f>IF(ISERROR((J6)/L6),0,(J6)/L6)</f>
        <v>1.2</v>
      </c>
      <c r="N6" s="39" t="s">
        <v>31</v>
      </c>
      <c r="O6" s="40"/>
      <c r="P6" s="41"/>
      <c r="Q6" s="39"/>
      <c r="R6" s="40"/>
      <c r="S6" s="41"/>
      <c r="T6" s="39" t="s">
        <v>76</v>
      </c>
      <c r="U6" s="40">
        <v>21.39</v>
      </c>
      <c r="V6" s="41">
        <v>4.8</v>
      </c>
      <c r="W6" s="42"/>
      <c r="X6" s="40"/>
      <c r="Y6" s="41"/>
      <c r="Z6" s="39"/>
      <c r="AA6" s="40"/>
      <c r="AB6" s="41"/>
      <c r="AC6" s="39"/>
      <c r="AD6" s="40"/>
      <c r="AE6" s="41"/>
      <c r="AF6" s="42"/>
      <c r="AG6" s="40"/>
      <c r="AH6" s="41"/>
      <c r="AI6" s="39"/>
      <c r="AJ6" s="40"/>
      <c r="AK6" s="41"/>
      <c r="AL6" s="39"/>
      <c r="AM6" s="40"/>
      <c r="AN6" s="41"/>
      <c r="AO6" s="39"/>
      <c r="AP6" s="40"/>
      <c r="AQ6" s="41"/>
      <c r="AR6" s="46">
        <f>IF(ISERROR(AVERAGE(R6,U6,X6,AA6,AD6,AG6,AJ6,AM6,AP6)),0,(AVERAGE(R6,U6,X6,AA6,AD6,AG6,AJ6,AM6,AP6)))</f>
        <v>21.39</v>
      </c>
      <c r="AS6" s="41">
        <f>AR6+F6</f>
        <v>21.39</v>
      </c>
      <c r="AT6" s="47" t="str">
        <f>BH6</f>
        <v>OOOOOOOOO</v>
      </c>
      <c r="AU6" s="48" t="str">
        <f>LEFT(BJ6,5)</f>
        <v>OOOOO</v>
      </c>
      <c r="AW6" s="33" t="str">
        <f t="shared" si="10"/>
        <v/>
      </c>
      <c r="AX6" s="33" t="str">
        <f t="shared" si="0"/>
        <v>O</v>
      </c>
      <c r="AY6" s="33" t="str">
        <f t="shared" si="1"/>
        <v>O</v>
      </c>
      <c r="AZ6" s="33" t="str">
        <f t="shared" si="2"/>
        <v>O</v>
      </c>
      <c r="BA6" s="33" t="str">
        <f t="shared" si="3"/>
        <v>O</v>
      </c>
      <c r="BB6" s="33" t="str">
        <f t="shared" si="4"/>
        <v>O</v>
      </c>
      <c r="BC6" s="33" t="str">
        <f t="shared" si="5"/>
        <v>O</v>
      </c>
      <c r="BD6" s="33" t="str">
        <f t="shared" si="6"/>
        <v>O</v>
      </c>
      <c r="BE6" s="33" t="str">
        <f t="shared" si="7"/>
        <v>O</v>
      </c>
      <c r="BF6" s="33" t="str">
        <f t="shared" si="8"/>
        <v>O</v>
      </c>
      <c r="BH6" s="34" t="str">
        <f t="shared" si="11"/>
        <v>OOOOOOOOO</v>
      </c>
      <c r="BI6" s="34" t="s">
        <v>35</v>
      </c>
      <c r="BJ6" s="34" t="str">
        <f t="shared" si="9"/>
        <v>OOOOOOOOOOPOOPPOPO</v>
      </c>
    </row>
    <row r="7" spans="2:62" x14ac:dyDescent="0.25">
      <c r="B7" s="35">
        <v>4</v>
      </c>
      <c r="D7" s="133" t="s">
        <v>93</v>
      </c>
      <c r="E7" s="37">
        <f>COUNT(O7,R7,U7,X7,AA7,AD7,AG7,AJ7,AM7,AP7)</f>
        <v>2</v>
      </c>
      <c r="F7" s="33">
        <f>SUM(IF(AND((LEFT(Q7,1)="A"),(MID(Q7,3,1)="4")),1,0)+IF(AND((LEFT(T7,1)="A"),(MID(T7,3,1)="4")),1,0)+IF(AND((LEFT(W7,1)="A"),(MID(W7,3,1)="4")),1,0)+IF(AND((LEFT(Z7,1)="A"),(MID(Z7,3,1)="4")),1,0)+IF(AND((LEFT(AC7,1)="A"),(MID(AC7,3,1)="4")),1,0)+IF(AND((LEFT(AF7,1)="A"),(MID(AF7,3,1)="4")),1,0)+IF(AND((LEFT(AI7,1)="A"),(MID(AI7,3,1)="4")),1,0)+IF(AND((LEFT(AL7,1)="A"),(MID(AL7,3,1)="4")),1,0)+IF(AND((LEFT(AO7,1)="A"),(MID(AO7,3,1)="4")),1,0)+IF(AND((LEFT(Q7,1)="B"),(MID(Q7,3,1)="3")),1,0)+IF(AND((LEFT(T7,1)="B"),(MID(T7,3,1)="3")),1,0)+IF(AND((LEFT(W7,1)="B"),(MID(W7,3,1)="3")),1,0)+IF(AND((LEFT(Z7,1)="B"),(MID(Z7,3,1)="3")),1,0)+IF(AND((LEFT(AC7,1)="B"),(MID(AC7,3,1)="3")),1,0)+IF(AND((LEFT(AF7,1)="B"),(MID(AF7,3,1)="3")),1,0)+IF(AND((LEFT(AI7,1)="B"),(MID(AI7,3,1)="3")),1,0)+IF(AND((LEFT(N7,1)="B"),(MID(N7,3,1)="3")),1,0)+IF(AND((LEFT(AL7,1)="B"),(MID(AL7,3,1)="3")),1,0)+IF(AND((LEFT(AO7,1)="B"),(MID(AO7,3,1)="3"))*1,0))</f>
        <v>0</v>
      </c>
      <c r="G7" s="136">
        <f>E7-F7</f>
        <v>2</v>
      </c>
      <c r="H7" s="64">
        <f t="shared" ref="H5:H43" si="12">SUM(MID(Q7,3,1))</f>
        <v>0</v>
      </c>
      <c r="I7" s="97">
        <f t="shared" ref="I4:I43" si="13">SUM(MID(Q7,5,1))</f>
        <v>4</v>
      </c>
      <c r="J7" s="22">
        <f>SUM(P7,S7,V7,Y7,AB7,AE7,AH7,AK7,AN7,AQ7)</f>
        <v>12.45</v>
      </c>
      <c r="K7" s="33">
        <v>0</v>
      </c>
      <c r="L7" s="33">
        <f>H7+I7</f>
        <v>4</v>
      </c>
      <c r="M7" s="38">
        <f>IF(ISERROR((J7)/L7),0,(J7)/L7)</f>
        <v>3.1124999999999998</v>
      </c>
      <c r="N7" s="39" t="s">
        <v>31</v>
      </c>
      <c r="O7" s="40"/>
      <c r="P7" s="41"/>
      <c r="Q7" s="42" t="s">
        <v>134</v>
      </c>
      <c r="R7" s="40">
        <v>24.9</v>
      </c>
      <c r="S7" s="41">
        <v>4</v>
      </c>
      <c r="T7" s="42" t="s">
        <v>133</v>
      </c>
      <c r="U7" s="40">
        <v>22.84</v>
      </c>
      <c r="V7" s="41">
        <v>8.4499999999999993</v>
      </c>
      <c r="W7" s="42"/>
      <c r="X7" s="40"/>
      <c r="Y7" s="41"/>
      <c r="Z7" s="39"/>
      <c r="AA7" s="40"/>
      <c r="AB7" s="41"/>
      <c r="AC7" s="39"/>
      <c r="AD7" s="40"/>
      <c r="AE7" s="41"/>
      <c r="AF7" s="43"/>
      <c r="AG7" s="44"/>
      <c r="AH7" s="45"/>
      <c r="AI7" s="42"/>
      <c r="AJ7" s="40"/>
      <c r="AK7" s="41"/>
      <c r="AL7" s="42"/>
      <c r="AM7" s="40"/>
      <c r="AN7" s="41"/>
      <c r="AO7" s="39"/>
      <c r="AP7" s="40"/>
      <c r="AQ7" s="41"/>
      <c r="AR7" s="46">
        <f>IF(ISERROR(AVERAGE(R7,U7,X7,AA7,AD7,AG7,AJ7,AM7,AP7)),0,(AVERAGE(R7,U7,X7,AA7,AD7,AG7,AJ7,AM7,AP7)))</f>
        <v>23.869999999999997</v>
      </c>
      <c r="AS7" s="41">
        <f>AR7+F7</f>
        <v>23.869999999999997</v>
      </c>
      <c r="AT7" s="47" t="str">
        <f>BH7</f>
        <v>OOOOOOOOO</v>
      </c>
      <c r="AU7" s="48" t="str">
        <f>LEFT(BJ7,5)</f>
        <v>OOOOO</v>
      </c>
      <c r="AW7" s="33" t="str">
        <f t="shared" si="10"/>
        <v/>
      </c>
      <c r="AX7" s="33" t="str">
        <f t="shared" si="0"/>
        <v>O</v>
      </c>
      <c r="AY7" s="33" t="str">
        <f t="shared" si="1"/>
        <v>O</v>
      </c>
      <c r="AZ7" s="33" t="str">
        <f t="shared" si="2"/>
        <v>O</v>
      </c>
      <c r="BA7" s="33" t="str">
        <f t="shared" si="3"/>
        <v>O</v>
      </c>
      <c r="BB7" s="33" t="str">
        <f t="shared" si="4"/>
        <v>O</v>
      </c>
      <c r="BC7" s="33" t="str">
        <f t="shared" si="5"/>
        <v>O</v>
      </c>
      <c r="BD7" s="33" t="str">
        <f t="shared" si="6"/>
        <v>O</v>
      </c>
      <c r="BE7" s="33" t="str">
        <f t="shared" si="7"/>
        <v>O</v>
      </c>
      <c r="BF7" s="33" t="str">
        <f t="shared" si="8"/>
        <v>O</v>
      </c>
      <c r="BH7" s="34" t="str">
        <f t="shared" si="11"/>
        <v>OOOOOOOOO</v>
      </c>
      <c r="BI7" s="34" t="s">
        <v>36</v>
      </c>
      <c r="BJ7" s="34" t="str">
        <f t="shared" si="9"/>
        <v>OOOOOOOOOOOPOPPPPP</v>
      </c>
    </row>
    <row r="8" spans="2:62" x14ac:dyDescent="0.25">
      <c r="B8" s="35">
        <v>5</v>
      </c>
      <c r="D8" s="133" t="s">
        <v>95</v>
      </c>
      <c r="E8" s="37">
        <f>COUNT(O8,R8,U8,X8,AA8,AD8,AG8,AJ8,AM8,AP8)</f>
        <v>2</v>
      </c>
      <c r="F8" s="33">
        <f>SUM(IF(AND((LEFT(Q8,1)="A"),(MID(Q8,3,1)="4")),1,0)+IF(AND((LEFT(T8,1)="A"),(MID(T8,3,1)="4")),1,0)+IF(AND((LEFT(W8,1)="A"),(MID(W8,3,1)="4")),1,0)+IF(AND((LEFT(Z8,1)="A"),(MID(Z8,3,1)="4")),1,0)+IF(AND((LEFT(AC8,1)="A"),(MID(AC8,3,1)="4")),1,0)+IF(AND((LEFT(AF8,1)="A"),(MID(AF8,3,1)="4")),1,0)+IF(AND((LEFT(AI8,1)="A"),(MID(AI8,3,1)="4")),1,0)+IF(AND((LEFT(AL8,1)="A"),(MID(AL8,3,1)="4")),1,0)+IF(AND((LEFT(AO8,1)="A"),(MID(AO8,3,1)="4")),1,0)+IF(AND((LEFT(Q8,1)="B"),(MID(Q8,3,1)="3")),1,0)+IF(AND((LEFT(T8,1)="B"),(MID(T8,3,1)="3")),1,0)+IF(AND((LEFT(W8,1)="B"),(MID(W8,3,1)="3")),1,0)+IF(AND((LEFT(Z8,1)="B"),(MID(Z8,3,1)="3")),1,0)+IF(AND((LEFT(AC8,1)="B"),(MID(AC8,3,1)="3")),1,0)+IF(AND((LEFT(AF8,1)="B"),(MID(AF8,3,1)="3")),1,0)+IF(AND((LEFT(AI8,1)="B"),(MID(AI8,3,1)="3")),1,0)+IF(AND((LEFT(N8,1)="B"),(MID(N8,3,1)="3")),1,0)+IF(AND((LEFT(AL8,1)="B"),(MID(AL8,3,1)="3")),1,0)+IF(AND((LEFT(AO8,1)="B"),(MID(AO8,3,1)="3"))*1,0))</f>
        <v>1</v>
      </c>
      <c r="G8" s="136">
        <f>E8-F8</f>
        <v>1</v>
      </c>
      <c r="H8" s="64">
        <f t="shared" si="12"/>
        <v>2</v>
      </c>
      <c r="I8" s="97">
        <f t="shared" si="13"/>
        <v>3</v>
      </c>
      <c r="J8" s="22">
        <f>SUM(P8,S8,V8,Y8,AB8,AE8,AH8,AK8,AN8,AQ8)</f>
        <v>12.54</v>
      </c>
      <c r="K8" s="33">
        <v>0</v>
      </c>
      <c r="L8" s="33">
        <f>H8+I8</f>
        <v>5</v>
      </c>
      <c r="M8" s="38">
        <f>IF(ISERROR((J8)/L8),0,(J8)/L8)</f>
        <v>2.508</v>
      </c>
      <c r="N8" s="42" t="s">
        <v>31</v>
      </c>
      <c r="O8" s="40"/>
      <c r="P8" s="41"/>
      <c r="Q8" s="39" t="s">
        <v>51</v>
      </c>
      <c r="R8" s="40">
        <v>22.27</v>
      </c>
      <c r="S8" s="41">
        <v>6.74</v>
      </c>
      <c r="T8" s="39" t="s">
        <v>68</v>
      </c>
      <c r="U8" s="40">
        <v>22.43</v>
      </c>
      <c r="V8" s="41">
        <v>5.8</v>
      </c>
      <c r="W8" s="39"/>
      <c r="X8" s="40"/>
      <c r="Y8" s="41"/>
      <c r="Z8" s="42"/>
      <c r="AA8" s="40"/>
      <c r="AB8" s="41"/>
      <c r="AC8" s="43"/>
      <c r="AD8" s="44"/>
      <c r="AE8" s="45"/>
      <c r="AF8" s="43"/>
      <c r="AG8" s="44"/>
      <c r="AH8" s="45"/>
      <c r="AI8" s="43"/>
      <c r="AJ8" s="44"/>
      <c r="AK8" s="45"/>
      <c r="AL8" s="42"/>
      <c r="AM8" s="40"/>
      <c r="AN8" s="41"/>
      <c r="AO8" s="39"/>
      <c r="AP8" s="40"/>
      <c r="AQ8" s="41"/>
      <c r="AR8" s="46">
        <f>IF(ISERROR(AVERAGE(R8,U8,X8,AA8,AD8,AG8,AJ8,AM8,AP8)),0,(AVERAGE(R8,U8,X8,AA8,AD8,AG8,AJ8,AM8,AP8)))</f>
        <v>22.35</v>
      </c>
      <c r="AS8" s="41">
        <f>AR8+F8</f>
        <v>23.35</v>
      </c>
      <c r="AT8" s="47" t="str">
        <f>BH8</f>
        <v>OOOOOOOPO</v>
      </c>
      <c r="AU8" s="48" t="str">
        <f>LEFT(BJ8,5)</f>
        <v>OOOOO</v>
      </c>
      <c r="AW8" s="33" t="str">
        <f t="shared" si="10"/>
        <v/>
      </c>
      <c r="AX8" s="33" t="str">
        <f t="shared" si="0"/>
        <v>O</v>
      </c>
      <c r="AY8" s="33" t="str">
        <f t="shared" si="1"/>
        <v>P</v>
      </c>
      <c r="AZ8" s="33" t="str">
        <f t="shared" si="2"/>
        <v>O</v>
      </c>
      <c r="BA8" s="33" t="str">
        <f t="shared" si="3"/>
        <v>O</v>
      </c>
      <c r="BB8" s="33" t="str">
        <f t="shared" si="4"/>
        <v>O</v>
      </c>
      <c r="BC8" s="33" t="str">
        <f t="shared" si="5"/>
        <v>O</v>
      </c>
      <c r="BD8" s="33" t="str">
        <f t="shared" si="6"/>
        <v>O</v>
      </c>
      <c r="BE8" s="33" t="str">
        <f t="shared" si="7"/>
        <v>O</v>
      </c>
      <c r="BF8" s="33" t="str">
        <f t="shared" si="8"/>
        <v>O</v>
      </c>
      <c r="BH8" s="34" t="str">
        <f t="shared" si="11"/>
        <v>OOOOOOOPO</v>
      </c>
      <c r="BI8" s="34" t="s">
        <v>37</v>
      </c>
      <c r="BJ8" s="34" t="str">
        <f>+CONCATENATE(BF8,BE8,BD8,BC8,BB8,BA8,AZ8,AY8,AX8,AW8,BI8)</f>
        <v>OOOOOOOPOOOPOPPOP</v>
      </c>
    </row>
    <row r="9" spans="2:62" x14ac:dyDescent="0.25">
      <c r="B9" s="35">
        <v>6</v>
      </c>
      <c r="D9" s="133" t="s">
        <v>97</v>
      </c>
      <c r="E9" s="37">
        <f>COUNT(O9,R9,U9,X9,AA9,AD9,AG9,AJ9,AM9,AP9)</f>
        <v>2</v>
      </c>
      <c r="F9" s="33">
        <f>SUM(IF(AND((LEFT(Q9,1)="A"),(MID(Q9,3,1)="4")),1,0)+IF(AND((LEFT(T9,1)="A"),(MID(T9,3,1)="4")),1,0)+IF(AND((LEFT(W9,1)="A"),(MID(W9,3,1)="4")),1,0)+IF(AND((LEFT(Z9,1)="A"),(MID(Z9,3,1)="4")),1,0)+IF(AND((LEFT(AC9,1)="A"),(MID(AC9,3,1)="4")),1,0)+IF(AND((LEFT(AF9,1)="A"),(MID(AF9,3,1)="4")),1,0)+IF(AND((LEFT(AI9,1)="A"),(MID(AI9,3,1)="4")),1,0)+IF(AND((LEFT(AL9,1)="A"),(MID(AL9,3,1)="4")),1,0)+IF(AND((LEFT(AO9,1)="A"),(MID(AO9,3,1)="4")),1,0)+IF(AND((LEFT(Q9,1)="B"),(MID(Q9,3,1)="3")),1,0)+IF(AND((LEFT(T9,1)="B"),(MID(T9,3,1)="3")),1,0)+IF(AND((LEFT(W9,1)="B"),(MID(W9,3,1)="3")),1,0)+IF(AND((LEFT(Z9,1)="B"),(MID(Z9,3,1)="3")),1,0)+IF(AND((LEFT(AC9,1)="B"),(MID(AC9,3,1)="3")),1,0)+IF(AND((LEFT(AF9,1)="B"),(MID(AF9,3,1)="3")),1,0)+IF(AND((LEFT(AI9,1)="B"),(MID(AI9,3,1)="3")),1,0)+IF(AND((LEFT(N9,1)="B"),(MID(N9,3,1)="3")),1,0)+IF(AND((LEFT(AL9,1)="B"),(MID(AL9,3,1)="3")),1,0)+IF(AND((LEFT(AO9,1)="B"),(MID(AO9,3,1)="3"))*1,0))</f>
        <v>0</v>
      </c>
      <c r="G9" s="136">
        <f>E9-F9</f>
        <v>2</v>
      </c>
      <c r="H9" s="64">
        <f t="shared" si="12"/>
        <v>1</v>
      </c>
      <c r="I9" s="97">
        <f t="shared" si="13"/>
        <v>3</v>
      </c>
      <c r="J9" s="22">
        <f>SUM(P9,S9,V9,Y9,AB9,AE9,AH9,AK9,AN9,AQ9)</f>
        <v>10.23</v>
      </c>
      <c r="K9" s="33">
        <v>0</v>
      </c>
      <c r="L9" s="33">
        <f>H9+I9</f>
        <v>4</v>
      </c>
      <c r="M9" s="38">
        <f>IF(ISERROR((J9)/L9),0,(J9)/L9)</f>
        <v>2.5575000000000001</v>
      </c>
      <c r="N9" s="39" t="s">
        <v>31</v>
      </c>
      <c r="O9" s="40"/>
      <c r="P9" s="41"/>
      <c r="Q9" s="42" t="s">
        <v>76</v>
      </c>
      <c r="R9" s="40">
        <v>24.01</v>
      </c>
      <c r="S9" s="41">
        <v>4.8499999999999996</v>
      </c>
      <c r="T9" s="42" t="s">
        <v>76</v>
      </c>
      <c r="U9" s="40">
        <v>23.35</v>
      </c>
      <c r="V9" s="41">
        <v>5.38</v>
      </c>
      <c r="W9" s="39"/>
      <c r="X9" s="40"/>
      <c r="Y9" s="41"/>
      <c r="Z9" s="39"/>
      <c r="AA9" s="40"/>
      <c r="AB9" s="41"/>
      <c r="AC9" s="42"/>
      <c r="AD9" s="40"/>
      <c r="AE9" s="41"/>
      <c r="AF9" s="42"/>
      <c r="AG9" s="40"/>
      <c r="AH9" s="41"/>
      <c r="AI9" s="39"/>
      <c r="AJ9" s="40"/>
      <c r="AK9" s="41"/>
      <c r="AL9" s="39"/>
      <c r="AM9" s="40"/>
      <c r="AN9" s="41"/>
      <c r="AO9" s="39"/>
      <c r="AP9" s="40"/>
      <c r="AQ9" s="41"/>
      <c r="AR9" s="46">
        <f>IF(ISERROR(AVERAGE(R9,U9,X9,AA9,AD9,AG9,AJ9,AM9,AP9)),0,(AVERAGE(R9,U9,X9,AA9,AD9,AG9,AJ9,AM9,AP9)))</f>
        <v>23.68</v>
      </c>
      <c r="AS9" s="41">
        <f>AR9+F9</f>
        <v>23.68</v>
      </c>
      <c r="AT9" s="47" t="str">
        <f>BH9</f>
        <v>OOOOOOOOO</v>
      </c>
      <c r="AU9" s="48" t="str">
        <f>LEFT(BJ9,5)</f>
        <v>OOOOO</v>
      </c>
      <c r="AW9" s="33" t="str">
        <f t="shared" si="10"/>
        <v/>
      </c>
      <c r="AX9" s="33" t="str">
        <f t="shared" si="0"/>
        <v>O</v>
      </c>
      <c r="AY9" s="33" t="str">
        <f t="shared" si="1"/>
        <v>O</v>
      </c>
      <c r="AZ9" s="33" t="str">
        <f t="shared" si="2"/>
        <v>O</v>
      </c>
      <c r="BA9" s="33" t="str">
        <f t="shared" si="3"/>
        <v>O</v>
      </c>
      <c r="BB9" s="33" t="str">
        <f t="shared" si="4"/>
        <v>O</v>
      </c>
      <c r="BC9" s="33" t="str">
        <f t="shared" si="5"/>
        <v>O</v>
      </c>
      <c r="BD9" s="33" t="str">
        <f t="shared" si="6"/>
        <v>O</v>
      </c>
      <c r="BE9" s="33" t="str">
        <f t="shared" si="7"/>
        <v>O</v>
      </c>
      <c r="BF9" s="33" t="str">
        <f t="shared" si="8"/>
        <v>O</v>
      </c>
      <c r="BH9" s="34" t="str">
        <f t="shared" si="11"/>
        <v>OOOOOOOOO</v>
      </c>
      <c r="BI9" s="34" t="s">
        <v>38</v>
      </c>
      <c r="BJ9" s="34" t="str">
        <f t="shared" si="9"/>
        <v>OOOOOOOOOOPOOOPOPP</v>
      </c>
    </row>
    <row r="10" spans="2:62" x14ac:dyDescent="0.25">
      <c r="B10" s="35">
        <v>7</v>
      </c>
      <c r="D10" s="133" t="s">
        <v>99</v>
      </c>
      <c r="E10" s="37">
        <f>COUNT(O10,R10,U10,X10,AA10,AD10,AG10,AJ10,AM10,AP10)</f>
        <v>2</v>
      </c>
      <c r="F10" s="33">
        <f>SUM(IF(AND((LEFT(Q10,1)="A"),(MID(Q10,3,1)="4")),1,0)+IF(AND((LEFT(T10,1)="A"),(MID(T10,3,1)="4")),1,0)+IF(AND((LEFT(W10,1)="A"),(MID(W10,3,1)="4")),1,0)+IF(AND((LEFT(Z10,1)="A"),(MID(Z10,3,1)="4")),1,0)+IF(AND((LEFT(AC10,1)="A"),(MID(AC10,3,1)="4")),1,0)+IF(AND((LEFT(AF10,1)="A"),(MID(AF10,3,1)="4")),1,0)+IF(AND((LEFT(AI10,1)="A"),(MID(AI10,3,1)="4")),1,0)+IF(AND((LEFT(AL10,1)="A"),(MID(AL10,3,1)="4")),1,0)+IF(AND((LEFT(AO10,1)="A"),(MID(AO10,3,1)="4")),1,0)+IF(AND((LEFT(Q10,1)="B"),(MID(Q10,3,1)="3")),1,0)+IF(AND((LEFT(T10,1)="B"),(MID(T10,3,1)="3")),1,0)+IF(AND((LEFT(W10,1)="B"),(MID(W10,3,1)="3")),1,0)+IF(AND((LEFT(Z10,1)="B"),(MID(Z10,3,1)="3")),1,0)+IF(AND((LEFT(AC10,1)="B"),(MID(AC10,3,1)="3")),1,0)+IF(AND((LEFT(AF10,1)="B"),(MID(AF10,3,1)="3")),1,0)+IF(AND((LEFT(AI10,1)="B"),(MID(AI10,3,1)="3")),1,0)+IF(AND((LEFT(N10,1)="B"),(MID(N10,3,1)="3")),1,0)+IF(AND((LEFT(AL10,1)="B"),(MID(AL10,3,1)="3")),1,0)+IF(AND((LEFT(AO10,1)="B"),(MID(AO10,3,1)="3"))*1,0))</f>
        <v>1</v>
      </c>
      <c r="G10" s="136">
        <f>E10-F10</f>
        <v>1</v>
      </c>
      <c r="H10" s="64">
        <f t="shared" si="12"/>
        <v>4</v>
      </c>
      <c r="I10" s="97">
        <f t="shared" si="13"/>
        <v>2</v>
      </c>
      <c r="J10" s="22">
        <f>SUM(P10,S10,V10,Y10,AB10,AE10,AH10,AK10,AN10,AQ10)</f>
        <v>25.46</v>
      </c>
      <c r="K10" s="33">
        <v>1</v>
      </c>
      <c r="L10" s="33">
        <f>H10+I10</f>
        <v>6</v>
      </c>
      <c r="M10" s="38">
        <f>IF(ISERROR((J10)/L10),0,(J10)/L10)</f>
        <v>4.2433333333333332</v>
      </c>
      <c r="N10" s="39" t="s">
        <v>31</v>
      </c>
      <c r="O10" s="40"/>
      <c r="P10" s="41"/>
      <c r="Q10" s="42" t="s">
        <v>132</v>
      </c>
      <c r="R10" s="40">
        <v>26.2</v>
      </c>
      <c r="S10" s="41">
        <v>15.6</v>
      </c>
      <c r="T10" s="42" t="s">
        <v>133</v>
      </c>
      <c r="U10" s="40">
        <v>23.19</v>
      </c>
      <c r="V10" s="41">
        <v>9.86</v>
      </c>
      <c r="W10" s="39"/>
      <c r="X10" s="40"/>
      <c r="Y10" s="41"/>
      <c r="Z10" s="42"/>
      <c r="AA10" s="40"/>
      <c r="AB10" s="41"/>
      <c r="AC10" s="39"/>
      <c r="AD10" s="40"/>
      <c r="AE10" s="41"/>
      <c r="AF10" s="39"/>
      <c r="AG10" s="40"/>
      <c r="AH10" s="41"/>
      <c r="AI10" s="39"/>
      <c r="AJ10" s="40"/>
      <c r="AK10" s="41"/>
      <c r="AL10" s="39"/>
      <c r="AM10" s="40"/>
      <c r="AN10" s="41"/>
      <c r="AO10" s="42"/>
      <c r="AP10" s="40"/>
      <c r="AQ10" s="41"/>
      <c r="AR10" s="46">
        <f>IF(ISERROR(AVERAGE(R10,U10,X10,AA10,AD10,AG10,AJ10,AM10,AP10)),0,(AVERAGE(R10,U10,X10,AA10,AD10,AG10,AJ10,AM10,AP10)))</f>
        <v>24.695</v>
      </c>
      <c r="AS10" s="41">
        <f>AR10+F10</f>
        <v>25.695</v>
      </c>
      <c r="AT10" s="47" t="str">
        <f>BH10</f>
        <v>OOOOOOOOP</v>
      </c>
      <c r="AU10" s="48" t="str">
        <f>LEFT(BJ10,5)</f>
        <v>OOOOO</v>
      </c>
      <c r="AW10" s="33" t="str">
        <f t="shared" si="10"/>
        <v/>
      </c>
      <c r="AX10" s="33" t="str">
        <f t="shared" si="0"/>
        <v>P</v>
      </c>
      <c r="AY10" s="33" t="str">
        <f t="shared" si="1"/>
        <v>O</v>
      </c>
      <c r="AZ10" s="33" t="str">
        <f t="shared" si="2"/>
        <v>O</v>
      </c>
      <c r="BA10" s="33" t="str">
        <f t="shared" si="3"/>
        <v>O</v>
      </c>
      <c r="BB10" s="33" t="str">
        <f t="shared" si="4"/>
        <v>O</v>
      </c>
      <c r="BC10" s="33" t="str">
        <f t="shared" si="5"/>
        <v>O</v>
      </c>
      <c r="BD10" s="33" t="str">
        <f t="shared" si="6"/>
        <v>O</v>
      </c>
      <c r="BE10" s="33" t="str">
        <f t="shared" si="7"/>
        <v>O</v>
      </c>
      <c r="BF10" s="33" t="str">
        <f t="shared" si="8"/>
        <v>O</v>
      </c>
      <c r="BH10" s="34" t="str">
        <f t="shared" si="11"/>
        <v>OOOOOOOOP</v>
      </c>
      <c r="BI10" s="34" t="s">
        <v>39</v>
      </c>
      <c r="BJ10" s="34" t="str">
        <f t="shared" si="9"/>
        <v>OOOOOOOOPPOPOPPOPP</v>
      </c>
    </row>
    <row r="11" spans="2:62" x14ac:dyDescent="0.25">
      <c r="B11" s="35">
        <v>8</v>
      </c>
      <c r="D11" s="133" t="s">
        <v>101</v>
      </c>
      <c r="E11" s="37">
        <f>COUNT(O11,R11,U11,X11,AA11,AD11,AG11,AJ11,AM11,AP11)</f>
        <v>2</v>
      </c>
      <c r="F11" s="33">
        <f>SUM(IF(AND((LEFT(Q11,1)="A"),(MID(Q11,3,1)="4")),1,0)+IF(AND((LEFT(T11,1)="A"),(MID(T11,3,1)="4")),1,0)+IF(AND((LEFT(W11,1)="A"),(MID(W11,3,1)="4")),1,0)+IF(AND((LEFT(Z11,1)="A"),(MID(Z11,3,1)="4")),1,0)+IF(AND((LEFT(AC11,1)="A"),(MID(AC11,3,1)="4")),1,0)+IF(AND((LEFT(AF11,1)="A"),(MID(AF11,3,1)="4")),1,0)+IF(AND((LEFT(AI11,1)="A"),(MID(AI11,3,1)="4")),1,0)+IF(AND((LEFT(AL11,1)="A"),(MID(AL11,3,1)="4")),1,0)+IF(AND((LEFT(AO11,1)="A"),(MID(AO11,3,1)="4")),1,0)+IF(AND((LEFT(Q11,1)="B"),(MID(Q11,3,1)="3")),1,0)+IF(AND((LEFT(T11,1)="B"),(MID(T11,3,1)="3")),1,0)+IF(AND((LEFT(W11,1)="B"),(MID(W11,3,1)="3")),1,0)+IF(AND((LEFT(Z11,1)="B"),(MID(Z11,3,1)="3")),1,0)+IF(AND((LEFT(AC11,1)="B"),(MID(AC11,3,1)="3")),1,0)+IF(AND((LEFT(AF11,1)="B"),(MID(AF11,3,1)="3")),1,0)+IF(AND((LEFT(AI11,1)="B"),(MID(AI11,3,1)="3")),1,0)+IF(AND((LEFT(N11,1)="B"),(MID(N11,3,1)="3")),1,0)+IF(AND((LEFT(AL11,1)="B"),(MID(AL11,3,1)="3")),1,0)+IF(AND((LEFT(AO11,1)="B"),(MID(AO11,3,1)="3"))*1,0))</f>
        <v>1</v>
      </c>
      <c r="G11" s="136">
        <f>E11-F11</f>
        <v>1</v>
      </c>
      <c r="H11" s="64">
        <f t="shared" si="12"/>
        <v>0</v>
      </c>
      <c r="I11" s="97">
        <f t="shared" si="13"/>
        <v>4</v>
      </c>
      <c r="J11" s="22">
        <f>SUM(P11,S11,V11,Y11,AB11,AE11,AH11,AK11,AN11,AQ11)</f>
        <v>26.880000000000003</v>
      </c>
      <c r="K11" s="33">
        <v>0</v>
      </c>
      <c r="L11" s="33">
        <f>H11+I11</f>
        <v>4</v>
      </c>
      <c r="M11" s="38">
        <f>IF(ISERROR((J11)/L11),0,(J11)/L11)</f>
        <v>6.7200000000000006</v>
      </c>
      <c r="N11" s="39" t="s">
        <v>31</v>
      </c>
      <c r="O11" s="40"/>
      <c r="P11" s="41"/>
      <c r="Q11" s="39" t="s">
        <v>134</v>
      </c>
      <c r="R11" s="40">
        <v>27.86</v>
      </c>
      <c r="S11" s="41">
        <v>10.87</v>
      </c>
      <c r="T11" s="39" t="s">
        <v>32</v>
      </c>
      <c r="U11" s="40">
        <v>29.35</v>
      </c>
      <c r="V11" s="41">
        <v>16.010000000000002</v>
      </c>
      <c r="W11" s="42"/>
      <c r="X11" s="40"/>
      <c r="Y11" s="41"/>
      <c r="Z11" s="42"/>
      <c r="AA11" s="40"/>
      <c r="AB11" s="41"/>
      <c r="AC11" s="39"/>
      <c r="AD11" s="40"/>
      <c r="AE11" s="41"/>
      <c r="AF11" s="42"/>
      <c r="AG11" s="40"/>
      <c r="AH11" s="41"/>
      <c r="AI11" s="42"/>
      <c r="AJ11" s="40"/>
      <c r="AK11" s="41"/>
      <c r="AL11" s="42"/>
      <c r="AM11" s="40"/>
      <c r="AN11" s="41"/>
      <c r="AO11" s="39"/>
      <c r="AP11" s="40"/>
      <c r="AQ11" s="41"/>
      <c r="AR11" s="46">
        <f>IF(ISERROR(AVERAGE(R11,U11,X11,AA11,AD11,AG11,AJ11,AM11,AP11)),0,(AVERAGE(R11,U11,X11,AA11,AD11,AG11,AJ11,AM11,AP11)))</f>
        <v>28.605</v>
      </c>
      <c r="AS11" s="41">
        <f>AR11+F11</f>
        <v>29.605</v>
      </c>
      <c r="AT11" s="47" t="str">
        <f>BH11</f>
        <v>OOOOOOOPO</v>
      </c>
      <c r="AU11" s="48" t="str">
        <f>LEFT(BJ11,5)</f>
        <v>OOOOO</v>
      </c>
      <c r="AW11" s="33" t="str">
        <f t="shared" si="10"/>
        <v/>
      </c>
      <c r="AX11" s="33" t="str">
        <f t="shared" si="0"/>
        <v>O</v>
      </c>
      <c r="AY11" s="33" t="str">
        <f t="shared" si="1"/>
        <v>P</v>
      </c>
      <c r="AZ11" s="33" t="str">
        <f t="shared" si="2"/>
        <v>O</v>
      </c>
      <c r="BA11" s="33" t="str">
        <f t="shared" si="3"/>
        <v>O</v>
      </c>
      <c r="BB11" s="33" t="str">
        <f t="shared" si="4"/>
        <v>O</v>
      </c>
      <c r="BC11" s="33" t="str">
        <f t="shared" si="5"/>
        <v>O</v>
      </c>
      <c r="BD11" s="33" t="str">
        <f t="shared" si="6"/>
        <v>O</v>
      </c>
      <c r="BE11" s="33" t="str">
        <f t="shared" si="7"/>
        <v>O</v>
      </c>
      <c r="BF11" s="33" t="str">
        <f t="shared" si="8"/>
        <v>O</v>
      </c>
      <c r="BH11" s="34" t="str">
        <f t="shared" si="11"/>
        <v>OOOOOOOPO</v>
      </c>
      <c r="BI11" s="34"/>
      <c r="BJ11" s="34" t="str">
        <f t="shared" si="9"/>
        <v>OOOOOOOPO</v>
      </c>
    </row>
    <row r="12" spans="2:62" x14ac:dyDescent="0.25">
      <c r="B12" s="35">
        <v>9</v>
      </c>
      <c r="D12" s="133" t="s">
        <v>103</v>
      </c>
      <c r="E12" s="37">
        <f>COUNT(O12,R12,U12,X12,AA12,AD12,AG12,AJ12,AM12,AP12)</f>
        <v>2</v>
      </c>
      <c r="F12" s="33">
        <f>SUM(IF(AND((LEFT(Q12,1)="A"),(MID(Q12,3,1)="4")),1,0)+IF(AND((LEFT(T12,1)="A"),(MID(T12,3,1)="4")),1,0)+IF(AND((LEFT(W12,1)="A"),(MID(W12,3,1)="4")),1,0)+IF(AND((LEFT(Z12,1)="A"),(MID(Z12,3,1)="4")),1,0)+IF(AND((LEFT(AC12,1)="A"),(MID(AC12,3,1)="4")),1,0)+IF(AND((LEFT(AF12,1)="A"),(MID(AF12,3,1)="4")),1,0)+IF(AND((LEFT(AI12,1)="A"),(MID(AI12,3,1)="4")),1,0)+IF(AND((LEFT(AL12,1)="A"),(MID(AL12,3,1)="4")),1,0)+IF(AND((LEFT(AO12,1)="A"),(MID(AO12,3,1)="4")),1,0)+IF(AND((LEFT(Q12,1)="B"),(MID(Q12,3,1)="3")),1,0)+IF(AND((LEFT(T12,1)="B"),(MID(T12,3,1)="3")),1,0)+IF(AND((LEFT(W12,1)="B"),(MID(W12,3,1)="3")),1,0)+IF(AND((LEFT(Z12,1)="B"),(MID(Z12,3,1)="3")),1,0)+IF(AND((LEFT(AC12,1)="B"),(MID(AC12,3,1)="3")),1,0)+IF(AND((LEFT(AF12,1)="B"),(MID(AF12,3,1)="3")),1,0)+IF(AND((LEFT(AI12,1)="B"),(MID(AI12,3,1)="3")),1,0)+IF(AND((LEFT(N12,1)="B"),(MID(N12,3,1)="3")),1,0)+IF(AND((LEFT(AL12,1)="B"),(MID(AL12,3,1)="3")),1,0)+IF(AND((LEFT(AO12,1)="B"),(MID(AO12,3,1)="3"))*1,0))</f>
        <v>0</v>
      </c>
      <c r="G12" s="136">
        <f>E12-F12</f>
        <v>2</v>
      </c>
      <c r="H12" s="64">
        <f t="shared" si="12"/>
        <v>0</v>
      </c>
      <c r="I12" s="97">
        <f t="shared" si="13"/>
        <v>3</v>
      </c>
      <c r="J12" s="22">
        <f>SUM(P12,S12,V12,Y12,AB12,AE12,AH12,AK12,AN12,AQ12)</f>
        <v>7.86</v>
      </c>
      <c r="K12" s="33">
        <v>0</v>
      </c>
      <c r="L12" s="33">
        <f>H12+I12</f>
        <v>3</v>
      </c>
      <c r="M12" s="38">
        <f>IF(ISERROR((J12)/L12),0,(J12)/L12)</f>
        <v>2.62</v>
      </c>
      <c r="N12" s="39" t="s">
        <v>31</v>
      </c>
      <c r="O12" s="40"/>
      <c r="P12" s="41"/>
      <c r="Q12" s="39" t="s">
        <v>79</v>
      </c>
      <c r="R12" s="40">
        <v>23.35</v>
      </c>
      <c r="S12" s="41">
        <v>4.6500000000000004</v>
      </c>
      <c r="T12" s="43" t="s">
        <v>76</v>
      </c>
      <c r="U12" s="44">
        <v>24.62</v>
      </c>
      <c r="V12" s="45">
        <v>3.21</v>
      </c>
      <c r="W12" s="39"/>
      <c r="X12" s="40"/>
      <c r="Y12" s="41"/>
      <c r="Z12" s="43"/>
      <c r="AA12" s="44"/>
      <c r="AB12" s="45"/>
      <c r="AC12" s="39"/>
      <c r="AD12" s="40"/>
      <c r="AE12" s="41"/>
      <c r="AF12" s="42"/>
      <c r="AG12" s="40"/>
      <c r="AH12" s="41"/>
      <c r="AI12" s="39"/>
      <c r="AJ12" s="40"/>
      <c r="AK12" s="41"/>
      <c r="AL12" s="42"/>
      <c r="AM12" s="40"/>
      <c r="AN12" s="41"/>
      <c r="AO12" s="39"/>
      <c r="AP12" s="40"/>
      <c r="AQ12" s="41"/>
      <c r="AR12" s="46">
        <f>IF(ISERROR(AVERAGE(R12,U12,X12,AA12,AD12,AG12,AJ12,AM12,AP12)),0,(AVERAGE(R12,U12,X12,AA12,AD12,AG12,AJ12,AM12,AP12)))</f>
        <v>23.984999999999999</v>
      </c>
      <c r="AS12" s="41">
        <f>AR12+F12</f>
        <v>23.984999999999999</v>
      </c>
      <c r="AT12" s="47" t="str">
        <f>BH12</f>
        <v>OOOOOOOOO</v>
      </c>
      <c r="AU12" s="48" t="str">
        <f>LEFT(BJ12,5)</f>
        <v>OOOOO</v>
      </c>
      <c r="AW12" s="33" t="str">
        <f t="shared" si="10"/>
        <v/>
      </c>
      <c r="AX12" s="33" t="str">
        <f t="shared" si="0"/>
        <v>O</v>
      </c>
      <c r="AY12" s="33" t="str">
        <f t="shared" si="1"/>
        <v>O</v>
      </c>
      <c r="AZ12" s="33" t="str">
        <f t="shared" si="2"/>
        <v>O</v>
      </c>
      <c r="BA12" s="33" t="str">
        <f t="shared" si="3"/>
        <v>O</v>
      </c>
      <c r="BB12" s="33" t="str">
        <f t="shared" si="4"/>
        <v>O</v>
      </c>
      <c r="BC12" s="33" t="str">
        <f t="shared" si="5"/>
        <v>O</v>
      </c>
      <c r="BD12" s="33" t="str">
        <f t="shared" si="6"/>
        <v>O</v>
      </c>
      <c r="BE12" s="33" t="str">
        <f t="shared" si="7"/>
        <v>O</v>
      </c>
      <c r="BF12" s="33" t="str">
        <f t="shared" si="8"/>
        <v>O</v>
      </c>
      <c r="BH12" s="34" t="str">
        <f t="shared" si="11"/>
        <v>OOOOOOOOO</v>
      </c>
      <c r="BI12" s="34" t="s">
        <v>40</v>
      </c>
      <c r="BJ12" s="34" t="str">
        <f t="shared" si="9"/>
        <v>OOOOOOOOOOPPOOPOOP</v>
      </c>
    </row>
    <row r="13" spans="2:62" x14ac:dyDescent="0.25">
      <c r="B13" s="35">
        <v>10</v>
      </c>
      <c r="D13" s="133" t="s">
        <v>105</v>
      </c>
      <c r="E13" s="37">
        <f>COUNT(O13,R13,U13,X13,AA13,AD13,AG13,AJ13,AM13,AP13)</f>
        <v>2</v>
      </c>
      <c r="F13" s="33">
        <f>SUM(IF(AND((LEFT(Q13,1)="A"),(MID(Q13,3,1)="4")),1,0)+IF(AND((LEFT(T13,1)="A"),(MID(T13,3,1)="4")),1,0)+IF(AND((LEFT(W13,1)="A"),(MID(W13,3,1)="4")),1,0)+IF(AND((LEFT(Z13,1)="A"),(MID(Z13,3,1)="4")),1,0)+IF(AND((LEFT(AC13,1)="A"),(MID(AC13,3,1)="4")),1,0)+IF(AND((LEFT(AF13,1)="A"),(MID(AF13,3,1)="4")),1,0)+IF(AND((LEFT(AI13,1)="A"),(MID(AI13,3,1)="4")),1,0)+IF(AND((LEFT(AL13,1)="A"),(MID(AL13,3,1)="4")),1,0)+IF(AND((LEFT(AO13,1)="A"),(MID(AO13,3,1)="4")),1,0)+IF(AND((LEFT(Q13,1)="B"),(MID(Q13,3,1)="3")),1,0)+IF(AND((LEFT(T13,1)="B"),(MID(T13,3,1)="3")),1,0)+IF(AND((LEFT(W13,1)="B"),(MID(W13,3,1)="3")),1,0)+IF(AND((LEFT(Z13,1)="B"),(MID(Z13,3,1)="3")),1,0)+IF(AND((LEFT(AC13,1)="B"),(MID(AC13,3,1)="3")),1,0)+IF(AND((LEFT(AF13,1)="B"),(MID(AF13,3,1)="3")),1,0)+IF(AND((LEFT(AI13,1)="B"),(MID(AI13,3,1)="3")),1,0)+IF(AND((LEFT(N13,1)="B"),(MID(N13,3,1)="3")),1,0)+IF(AND((LEFT(AL13,1)="B"),(MID(AL13,3,1)="3")),1,0)+IF(AND((LEFT(AO13,1)="B"),(MID(AO13,3,1)="3"))*1,0))</f>
        <v>2</v>
      </c>
      <c r="G13" s="136">
        <f>E13-F13</f>
        <v>0</v>
      </c>
      <c r="H13" s="64">
        <f t="shared" si="12"/>
        <v>3</v>
      </c>
      <c r="I13" s="97">
        <f t="shared" si="13"/>
        <v>2</v>
      </c>
      <c r="J13" s="22">
        <f>SUM(P13,S13,V13,Y13,AB13,AE13,AH13,AK13,AN13,AQ13)</f>
        <v>19.799999999999997</v>
      </c>
      <c r="K13" s="33">
        <v>0</v>
      </c>
      <c r="L13" s="33">
        <f>H13+I13</f>
        <v>5</v>
      </c>
      <c r="M13" s="38">
        <f>IF(ISERROR((J13)/L13),0,(J13)/L13)</f>
        <v>3.9599999999999995</v>
      </c>
      <c r="N13" s="39" t="s">
        <v>31</v>
      </c>
      <c r="O13" s="40"/>
      <c r="P13" s="41"/>
      <c r="Q13" s="39" t="s">
        <v>73</v>
      </c>
      <c r="R13" s="40">
        <v>23.71</v>
      </c>
      <c r="S13" s="41">
        <v>11.2</v>
      </c>
      <c r="T13" s="39" t="s">
        <v>68</v>
      </c>
      <c r="U13" s="40">
        <v>23.86</v>
      </c>
      <c r="V13" s="41">
        <v>8.6</v>
      </c>
      <c r="W13" s="43"/>
      <c r="X13" s="44"/>
      <c r="Y13" s="45"/>
      <c r="Z13" s="42"/>
      <c r="AA13" s="40"/>
      <c r="AB13" s="41"/>
      <c r="AC13" s="39"/>
      <c r="AD13" s="40"/>
      <c r="AE13" s="41"/>
      <c r="AF13" s="42"/>
      <c r="AG13" s="40"/>
      <c r="AH13" s="41"/>
      <c r="AI13" s="42"/>
      <c r="AJ13" s="40"/>
      <c r="AK13" s="41"/>
      <c r="AL13" s="39"/>
      <c r="AM13" s="40"/>
      <c r="AN13" s="41"/>
      <c r="AO13" s="39"/>
      <c r="AP13" s="40"/>
      <c r="AQ13" s="41"/>
      <c r="AR13" s="46">
        <f>IF(ISERROR(AVERAGE(R13,U13,X13,AA13,AD13,AG13,AJ13,AM13,AP13)),0,(AVERAGE(R13,U13,X13,AA13,AD13,AG13,AJ13,AM13,AP13)))</f>
        <v>23.785</v>
      </c>
      <c r="AS13" s="41">
        <f>AR13+F13</f>
        <v>25.785</v>
      </c>
      <c r="AT13" s="47" t="str">
        <f>BH13</f>
        <v>OOOOOOOPP</v>
      </c>
      <c r="AU13" s="48" t="str">
        <f>LEFT(BJ13,5)</f>
        <v>OOOOO</v>
      </c>
      <c r="AW13" s="33" t="str">
        <f t="shared" si="10"/>
        <v/>
      </c>
      <c r="AX13" s="33" t="str">
        <f t="shared" si="0"/>
        <v>P</v>
      </c>
      <c r="AY13" s="33" t="str">
        <f t="shared" si="1"/>
        <v>P</v>
      </c>
      <c r="AZ13" s="33" t="str">
        <f t="shared" si="2"/>
        <v>O</v>
      </c>
      <c r="BA13" s="33" t="str">
        <f t="shared" si="3"/>
        <v>O</v>
      </c>
      <c r="BB13" s="33" t="str">
        <f t="shared" si="4"/>
        <v>O</v>
      </c>
      <c r="BC13" s="33" t="str">
        <f t="shared" si="5"/>
        <v>O</v>
      </c>
      <c r="BD13" s="33" t="str">
        <f t="shared" si="6"/>
        <v>O</v>
      </c>
      <c r="BE13" s="33" t="str">
        <f t="shared" si="7"/>
        <v>O</v>
      </c>
      <c r="BF13" s="33" t="str">
        <f t="shared" si="8"/>
        <v>O</v>
      </c>
      <c r="BH13" s="34" t="str">
        <f t="shared" si="11"/>
        <v>OOOOOOOPP</v>
      </c>
      <c r="BI13" s="34" t="s">
        <v>41</v>
      </c>
      <c r="BJ13" s="34" t="str">
        <f t="shared" si="9"/>
        <v>OOOOOOOPPPPOPOPPOP</v>
      </c>
    </row>
    <row r="14" spans="2:62" x14ac:dyDescent="0.25">
      <c r="B14" s="35">
        <v>11</v>
      </c>
      <c r="D14" s="133" t="s">
        <v>107</v>
      </c>
      <c r="E14" s="37">
        <f>COUNT(O14,R14,U14,X14,AA14,AD14,AG14,AJ14,AM14,AP14)</f>
        <v>0</v>
      </c>
      <c r="F14" s="33">
        <f>SUM(IF(AND((LEFT(Q14,1)="A"),(MID(Q14,3,1)="4")),1,0)+IF(AND((LEFT(T14,1)="A"),(MID(T14,3,1)="4")),1,0)+IF(AND((LEFT(W14,1)="A"),(MID(W14,3,1)="4")),1,0)+IF(AND((LEFT(Z14,1)="A"),(MID(Z14,3,1)="4")),1,0)+IF(AND((LEFT(AC14,1)="A"),(MID(AC14,3,1)="4")),1,0)+IF(AND((LEFT(AF14,1)="A"),(MID(AF14,3,1)="4")),1,0)+IF(AND((LEFT(AI14,1)="A"),(MID(AI14,3,1)="4")),1,0)+IF(AND((LEFT(AL14,1)="A"),(MID(AL14,3,1)="4")),1,0)+IF(AND((LEFT(AO14,1)="A"),(MID(AO14,3,1)="4")),1,0)+IF(AND((LEFT(Q14,1)="B"),(MID(Q14,3,1)="3")),1,0)+IF(AND((LEFT(T14,1)="B"),(MID(T14,3,1)="3")),1,0)+IF(AND((LEFT(W14,1)="B"),(MID(W14,3,1)="3")),1,0)+IF(AND((LEFT(Z14,1)="B"),(MID(Z14,3,1)="3")),1,0)+IF(AND((LEFT(AC14,1)="B"),(MID(AC14,3,1)="3")),1,0)+IF(AND((LEFT(AF14,1)="B"),(MID(AF14,3,1)="3")),1,0)+IF(AND((LEFT(AI14,1)="B"),(MID(AI14,3,1)="3")),1,0)+IF(AND((LEFT(N14,1)="B"),(MID(N14,3,1)="3")),1,0)+IF(AND((LEFT(AL14,1)="B"),(MID(AL14,3,1)="3")),1,0)+IF(AND((LEFT(AO14,1)="B"),(MID(AO14,3,1)="3"))*1,0))</f>
        <v>0</v>
      </c>
      <c r="G14" s="136">
        <f>E14-F14</f>
        <v>0</v>
      </c>
      <c r="H14" s="64" t="e">
        <f t="shared" si="12"/>
        <v>#VALUE!</v>
      </c>
      <c r="I14" s="97" t="e">
        <f t="shared" si="13"/>
        <v>#VALUE!</v>
      </c>
      <c r="J14" s="22">
        <f>SUM(P14,S14,V14,Y14,AB14,AE14,AH14,AK14,AN14,AQ14)</f>
        <v>0</v>
      </c>
      <c r="K14" s="33"/>
      <c r="L14" s="33" t="e">
        <f>H14+I14</f>
        <v>#VALUE!</v>
      </c>
      <c r="M14" s="38">
        <f>IF(ISERROR((J14)/L14),0,(J14)/L14)</f>
        <v>0</v>
      </c>
      <c r="N14" s="39" t="s">
        <v>31</v>
      </c>
      <c r="O14" s="40"/>
      <c r="P14" s="41"/>
      <c r="Q14" s="39"/>
      <c r="R14" s="40"/>
      <c r="S14" s="41"/>
      <c r="T14" s="39"/>
      <c r="U14" s="40"/>
      <c r="V14" s="41"/>
      <c r="W14" s="42"/>
      <c r="X14" s="40"/>
      <c r="Y14" s="41"/>
      <c r="Z14" s="42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42"/>
      <c r="AM14" s="40"/>
      <c r="AN14" s="41"/>
      <c r="AO14" s="42"/>
      <c r="AP14" s="40"/>
      <c r="AQ14" s="41"/>
      <c r="AR14" s="46">
        <f>IF(ISERROR(AVERAGE(R14,U14,X14,AA14,AD14,AG14,AJ14,AM14,AP14)),0,(AVERAGE(R14,U14,X14,AA14,AD14,AG14,AJ14,AM14,AP14)))</f>
        <v>0</v>
      </c>
      <c r="AS14" s="41">
        <f>AR14+F14</f>
        <v>0</v>
      </c>
      <c r="AT14" s="47" t="str">
        <f>BH14</f>
        <v>OOOOOOOOO</v>
      </c>
      <c r="AU14" s="48" t="str">
        <f>LEFT(BJ14,5)</f>
        <v>OOOOO</v>
      </c>
      <c r="AW14" s="33" t="str">
        <f t="shared" si="10"/>
        <v/>
      </c>
      <c r="AX14" s="33" t="str">
        <f t="shared" si="0"/>
        <v>O</v>
      </c>
      <c r="AY14" s="33" t="str">
        <f t="shared" si="1"/>
        <v>O</v>
      </c>
      <c r="AZ14" s="33" t="str">
        <f t="shared" si="2"/>
        <v>O</v>
      </c>
      <c r="BA14" s="33" t="str">
        <f t="shared" si="3"/>
        <v>O</v>
      </c>
      <c r="BB14" s="33" t="str">
        <f t="shared" si="4"/>
        <v>O</v>
      </c>
      <c r="BC14" s="33" t="str">
        <f t="shared" si="5"/>
        <v>O</v>
      </c>
      <c r="BD14" s="33" t="str">
        <f t="shared" si="6"/>
        <v>O</v>
      </c>
      <c r="BE14" s="33" t="str">
        <f t="shared" si="7"/>
        <v>O</v>
      </c>
      <c r="BF14" s="33" t="str">
        <f t="shared" si="8"/>
        <v>O</v>
      </c>
      <c r="BH14" s="34" t="str">
        <f t="shared" si="11"/>
        <v>OOOOOOOOO</v>
      </c>
      <c r="BI14" s="34" t="s">
        <v>42</v>
      </c>
      <c r="BJ14" s="34" t="str">
        <f t="shared" si="9"/>
        <v>OOOOOOOOOPPOOOPOOP</v>
      </c>
    </row>
    <row r="15" spans="2:62" x14ac:dyDescent="0.25">
      <c r="B15" s="35">
        <v>12</v>
      </c>
      <c r="D15" s="133" t="s">
        <v>109</v>
      </c>
      <c r="E15" s="37">
        <f>COUNT(O15,R15,U15,X15,AA15,AD15,AG15,AJ15,AM15,AP15)</f>
        <v>2</v>
      </c>
      <c r="F15" s="33">
        <f>SUM(IF(AND((LEFT(Q15,1)="A"),(MID(Q15,3,1)="4")),1,0)+IF(AND((LEFT(T15,1)="A"),(MID(T15,3,1)="4")),1,0)+IF(AND((LEFT(W15,1)="A"),(MID(W15,3,1)="4")),1,0)+IF(AND((LEFT(Z15,1)="A"),(MID(Z15,3,1)="4")),1,0)+IF(AND((LEFT(AC15,1)="A"),(MID(AC15,3,1)="4")),1,0)+IF(AND((LEFT(AF15,1)="A"),(MID(AF15,3,1)="4")),1,0)+IF(AND((LEFT(AI15,1)="A"),(MID(AI15,3,1)="4")),1,0)+IF(AND((LEFT(AL15,1)="A"),(MID(AL15,3,1)="4")),1,0)+IF(AND((LEFT(AO15,1)="A"),(MID(AO15,3,1)="4")),1,0)+IF(AND((LEFT(Q15,1)="B"),(MID(Q15,3,1)="3")),1,0)+IF(AND((LEFT(T15,1)="B"),(MID(T15,3,1)="3")),1,0)+IF(AND((LEFT(W15,1)="B"),(MID(W15,3,1)="3")),1,0)+IF(AND((LEFT(Z15,1)="B"),(MID(Z15,3,1)="3")),1,0)+IF(AND((LEFT(AC15,1)="B"),(MID(AC15,3,1)="3")),1,0)+IF(AND((LEFT(AF15,1)="B"),(MID(AF15,3,1)="3")),1,0)+IF(AND((LEFT(AI15,1)="B"),(MID(AI15,3,1)="3")),1,0)+IF(AND((LEFT(N15,1)="B"),(MID(N15,3,1)="3")),1,0)+IF(AND((LEFT(AL15,1)="B"),(MID(AL15,3,1)="3")),1,0)+IF(AND((LEFT(AO15,1)="B"),(MID(AO15,3,1)="3"))*1,0))</f>
        <v>1</v>
      </c>
      <c r="G15" s="136">
        <f>E15-F15</f>
        <v>1</v>
      </c>
      <c r="H15" s="64">
        <f t="shared" si="12"/>
        <v>2</v>
      </c>
      <c r="I15" s="97">
        <f t="shared" si="13"/>
        <v>3</v>
      </c>
      <c r="J15" s="22">
        <f>SUM(P15,S15,V15,Y15,AB15,AE15,AH15,AK15,AN15,AQ15)</f>
        <v>14.719999999999999</v>
      </c>
      <c r="K15" s="33"/>
      <c r="L15" s="33">
        <f>H15+I15</f>
        <v>5</v>
      </c>
      <c r="M15" s="38">
        <f>IF(ISERROR((J15)/L15),0,(J15)/L15)</f>
        <v>2.944</v>
      </c>
      <c r="N15" s="39" t="s">
        <v>31</v>
      </c>
      <c r="O15" s="40"/>
      <c r="P15" s="41"/>
      <c r="Q15" s="42" t="s">
        <v>51</v>
      </c>
      <c r="R15" s="40">
        <v>20.82</v>
      </c>
      <c r="S15" s="41">
        <v>6.55</v>
      </c>
      <c r="T15" s="39" t="s">
        <v>68</v>
      </c>
      <c r="U15" s="40">
        <v>24.64</v>
      </c>
      <c r="V15" s="41">
        <v>8.17</v>
      </c>
      <c r="W15" s="39"/>
      <c r="X15" s="40"/>
      <c r="Y15" s="41"/>
      <c r="Z15" s="39"/>
      <c r="AA15" s="40"/>
      <c r="AB15" s="41"/>
      <c r="AC15" s="39"/>
      <c r="AD15" s="40"/>
      <c r="AE15" s="41"/>
      <c r="AF15" s="39"/>
      <c r="AG15" s="40"/>
      <c r="AH15" s="41"/>
      <c r="AI15" s="39"/>
      <c r="AJ15" s="40"/>
      <c r="AK15" s="41"/>
      <c r="AL15" s="43"/>
      <c r="AM15" s="44"/>
      <c r="AN15" s="45"/>
      <c r="AO15" s="39"/>
      <c r="AP15" s="40"/>
      <c r="AQ15" s="41"/>
      <c r="AR15" s="46">
        <f>IF(ISERROR(AVERAGE(R15,U15,X15,AA15,AD15,AG15,AJ15,AM15,AP15)),0,(AVERAGE(R15,U15,X15,AA15,AD15,AG15,AJ15,AM15,AP15)))</f>
        <v>22.73</v>
      </c>
      <c r="AS15" s="41">
        <f>AR15+F15</f>
        <v>23.73</v>
      </c>
      <c r="AT15" s="47" t="str">
        <f>BH15</f>
        <v>OOOOOOOPO</v>
      </c>
      <c r="AU15" s="48" t="str">
        <f>LEFT(BJ15,5)</f>
        <v>OOOOO</v>
      </c>
      <c r="AW15" s="33" t="str">
        <f t="shared" si="10"/>
        <v/>
      </c>
      <c r="AX15" s="33" t="str">
        <f t="shared" si="0"/>
        <v>O</v>
      </c>
      <c r="AY15" s="33" t="str">
        <f t="shared" si="1"/>
        <v>P</v>
      </c>
      <c r="AZ15" s="33" t="str">
        <f t="shared" si="2"/>
        <v>O</v>
      </c>
      <c r="BA15" s="33" t="str">
        <f t="shared" si="3"/>
        <v>O</v>
      </c>
      <c r="BB15" s="33" t="str">
        <f t="shared" si="4"/>
        <v>O</v>
      </c>
      <c r="BC15" s="33" t="str">
        <f t="shared" si="5"/>
        <v>O</v>
      </c>
      <c r="BD15" s="33" t="str">
        <f t="shared" si="6"/>
        <v>O</v>
      </c>
      <c r="BE15" s="33" t="str">
        <f t="shared" si="7"/>
        <v>O</v>
      </c>
      <c r="BF15" s="33" t="str">
        <f t="shared" si="8"/>
        <v>O</v>
      </c>
      <c r="BH15" s="34" t="str">
        <f t="shared" si="11"/>
        <v>OOOOOOOPO</v>
      </c>
      <c r="BI15" s="34" t="s">
        <v>43</v>
      </c>
      <c r="BJ15" s="34" t="str">
        <f t="shared" si="9"/>
        <v>OOOOOOOPOPPPPOPOOP</v>
      </c>
    </row>
    <row r="16" spans="2:62" x14ac:dyDescent="0.25">
      <c r="B16" s="35">
        <v>13</v>
      </c>
      <c r="D16" s="133" t="s">
        <v>111</v>
      </c>
      <c r="E16" s="37">
        <f>COUNT(O16,R16,U16,X16,AA16,AD16,AG16,AJ16,AM16,AP16)</f>
        <v>2</v>
      </c>
      <c r="F16" s="33">
        <f>SUM(IF(AND((LEFT(Q16,1)="A"),(MID(Q16,3,1)="4")),1,0)+IF(AND((LEFT(T16,1)="A"),(MID(T16,3,1)="4")),1,0)+IF(AND((LEFT(W16,1)="A"),(MID(W16,3,1)="4")),1,0)+IF(AND((LEFT(Z16,1)="A"),(MID(Z16,3,1)="4")),1,0)+IF(AND((LEFT(AC16,1)="A"),(MID(AC16,3,1)="4")),1,0)+IF(AND((LEFT(AF16,1)="A"),(MID(AF16,3,1)="4")),1,0)+IF(AND((LEFT(AI16,1)="A"),(MID(AI16,3,1)="4")),1,0)+IF(AND((LEFT(AL16,1)="A"),(MID(AL16,3,1)="4")),1,0)+IF(AND((LEFT(AO16,1)="A"),(MID(AO16,3,1)="4")),1,0)+IF(AND((LEFT(Q16,1)="B"),(MID(Q16,3,1)="3")),1,0)+IF(AND((LEFT(T16,1)="B"),(MID(T16,3,1)="3")),1,0)+IF(AND((LEFT(W16,1)="B"),(MID(W16,3,1)="3")),1,0)+IF(AND((LEFT(Z16,1)="B"),(MID(Z16,3,1)="3")),1,0)+IF(AND((LEFT(AC16,1)="B"),(MID(AC16,3,1)="3")),1,0)+IF(AND((LEFT(AF16,1)="B"),(MID(AF16,3,1)="3")),1,0)+IF(AND((LEFT(AI16,1)="B"),(MID(AI16,3,1)="3")),1,0)+IF(AND((LEFT(N16,1)="B"),(MID(N16,3,1)="3")),1,0)+IF(AND((LEFT(AL16,1)="B"),(MID(AL16,3,1)="3")),1,0)+IF(AND((LEFT(AO16,1)="B"),(MID(AO16,3,1)="3"))*1,0))</f>
        <v>0</v>
      </c>
      <c r="G16" s="136">
        <f>E16-F16</f>
        <v>2</v>
      </c>
      <c r="H16" s="64">
        <f t="shared" si="12"/>
        <v>3</v>
      </c>
      <c r="I16" s="97">
        <f t="shared" si="13"/>
        <v>4</v>
      </c>
      <c r="J16" s="22">
        <f>SUM(P16,S16,V16,Y16,AB16,AE16,AH16,AK16,AN16,AQ16)</f>
        <v>22.04</v>
      </c>
      <c r="K16" s="33">
        <v>0</v>
      </c>
      <c r="L16" s="33">
        <f>H16+I16</f>
        <v>7</v>
      </c>
      <c r="M16" s="38">
        <f>IF(ISERROR((J16)/L16),0,(J16)/L16)</f>
        <v>3.1485714285714286</v>
      </c>
      <c r="N16" s="39" t="s">
        <v>31</v>
      </c>
      <c r="O16" s="40"/>
      <c r="P16" s="41"/>
      <c r="Q16" s="39" t="s">
        <v>131</v>
      </c>
      <c r="R16" s="40">
        <v>26.21</v>
      </c>
      <c r="S16" s="41">
        <v>13.44</v>
      </c>
      <c r="T16" s="42" t="s">
        <v>133</v>
      </c>
      <c r="U16" s="40">
        <v>23.35</v>
      </c>
      <c r="V16" s="41">
        <v>8.6</v>
      </c>
      <c r="W16" s="42"/>
      <c r="X16" s="40"/>
      <c r="Y16" s="41"/>
      <c r="Z16" s="42"/>
      <c r="AA16" s="40"/>
      <c r="AB16" s="41"/>
      <c r="AC16" s="42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46">
        <f>IF(ISERROR(AVERAGE(R16,U16,X16,AA16,AD16,AG16,AJ16,AM16,AP16)),0,(AVERAGE(R16,U16,X16,AA16,AD16,AG16,AJ16,AM16,AP16)))</f>
        <v>24.78</v>
      </c>
      <c r="AS16" s="41">
        <f>AR16+F16</f>
        <v>24.78</v>
      </c>
      <c r="AT16" s="47" t="str">
        <f>BH16</f>
        <v>OOOOOOOOO</v>
      </c>
      <c r="AU16" s="48" t="str">
        <f>LEFT(BJ16,5)</f>
        <v>OOOOO</v>
      </c>
      <c r="AW16" s="33" t="str">
        <f t="shared" si="10"/>
        <v/>
      </c>
      <c r="AX16" s="33" t="str">
        <f t="shared" si="0"/>
        <v>O</v>
      </c>
      <c r="AY16" s="33" t="str">
        <f t="shared" si="1"/>
        <v>O</v>
      </c>
      <c r="AZ16" s="33" t="str">
        <f t="shared" si="2"/>
        <v>O</v>
      </c>
      <c r="BA16" s="33" t="str">
        <f t="shared" si="3"/>
        <v>O</v>
      </c>
      <c r="BB16" s="33" t="str">
        <f t="shared" si="4"/>
        <v>O</v>
      </c>
      <c r="BC16" s="33" t="str">
        <f t="shared" si="5"/>
        <v>O</v>
      </c>
      <c r="BD16" s="33" t="str">
        <f t="shared" si="6"/>
        <v>O</v>
      </c>
      <c r="BE16" s="33" t="str">
        <f t="shared" si="7"/>
        <v>O</v>
      </c>
      <c r="BF16" s="33" t="str">
        <f t="shared" si="8"/>
        <v>O</v>
      </c>
      <c r="BH16" s="34" t="str">
        <f t="shared" si="11"/>
        <v>OOOOOOOOO</v>
      </c>
      <c r="BI16" s="34"/>
      <c r="BJ16" s="34" t="str">
        <f t="shared" si="9"/>
        <v>OOOOOOOOO</v>
      </c>
    </row>
    <row r="17" spans="2:62" x14ac:dyDescent="0.25">
      <c r="B17" s="35">
        <v>14</v>
      </c>
      <c r="D17" s="133" t="s">
        <v>113</v>
      </c>
      <c r="E17" s="37">
        <f>COUNT(O17,R17,U17,X17,AA17,AD17,AG17,AJ17,AM17,AP17)</f>
        <v>1</v>
      </c>
      <c r="F17" s="33">
        <f>SUM(IF(AND((LEFT(Q17,1)="A"),(MID(Q17,3,1)="4")),1,0)+IF(AND((LEFT(T17,1)="A"),(MID(T17,3,1)="4")),1,0)+IF(AND((LEFT(W17,1)="A"),(MID(W17,3,1)="4")),1,0)+IF(AND((LEFT(Z17,1)="A"),(MID(Z17,3,1)="4")),1,0)+IF(AND((LEFT(AC17,1)="A"),(MID(AC17,3,1)="4")),1,0)+IF(AND((LEFT(AF17,1)="A"),(MID(AF17,3,1)="4")),1,0)+IF(AND((LEFT(AI17,1)="A"),(MID(AI17,3,1)="4")),1,0)+IF(AND((LEFT(AL17,1)="A"),(MID(AL17,3,1)="4")),1,0)+IF(AND((LEFT(AO17,1)="A"),(MID(AO17,3,1)="4")),1,0)+IF(AND((LEFT(Q17,1)="B"),(MID(Q17,3,1)="3")),1,0)+IF(AND((LEFT(T17,1)="B"),(MID(T17,3,1)="3")),1,0)+IF(AND((LEFT(W17,1)="B"),(MID(W17,3,1)="3")),1,0)+IF(AND((LEFT(Z17,1)="B"),(MID(Z17,3,1)="3")),1,0)+IF(AND((LEFT(AC17,1)="B"),(MID(AC17,3,1)="3")),1,0)+IF(AND((LEFT(AF17,1)="B"),(MID(AF17,3,1)="3")),1,0)+IF(AND((LEFT(AI17,1)="B"),(MID(AI17,3,1)="3")),1,0)+IF(AND((LEFT(N17,1)="B"),(MID(N17,3,1)="3")),1,0)+IF(AND((LEFT(AL17,1)="B"),(MID(AL17,3,1)="3")),1,0)+IF(AND((LEFT(AO17,1)="B"),(MID(AO17,3,1)="3"))*1,0))</f>
        <v>0</v>
      </c>
      <c r="G17" s="136">
        <f>E17-F17</f>
        <v>1</v>
      </c>
      <c r="H17" s="64">
        <f t="shared" si="12"/>
        <v>2</v>
      </c>
      <c r="I17" s="97">
        <f t="shared" si="13"/>
        <v>4</v>
      </c>
      <c r="J17" s="22">
        <f>SUM(P17,S17,V17,Y17,AB17,AE17,AH17,AK17,AN17,AQ17)</f>
        <v>9.9499999999999993</v>
      </c>
      <c r="K17" s="33">
        <v>0</v>
      </c>
      <c r="L17" s="33">
        <f>H17+I17</f>
        <v>6</v>
      </c>
      <c r="M17" s="38">
        <f>IF(ISERROR((J17)/L17),0,(J17)/L17)</f>
        <v>1.6583333333333332</v>
      </c>
      <c r="N17" s="39" t="s">
        <v>31</v>
      </c>
      <c r="O17" s="40"/>
      <c r="P17" s="41"/>
      <c r="Q17" s="42" t="s">
        <v>133</v>
      </c>
      <c r="R17" s="40">
        <v>25.07</v>
      </c>
      <c r="S17" s="41">
        <v>9.9499999999999993</v>
      </c>
      <c r="T17" s="42"/>
      <c r="U17" s="40"/>
      <c r="V17" s="41"/>
      <c r="W17" s="42"/>
      <c r="X17" s="40"/>
      <c r="Y17" s="41"/>
      <c r="Z17" s="42"/>
      <c r="AA17" s="40"/>
      <c r="AB17" s="41"/>
      <c r="AC17" s="39"/>
      <c r="AD17" s="40"/>
      <c r="AE17" s="41"/>
      <c r="AF17" s="42"/>
      <c r="AG17" s="40"/>
      <c r="AH17" s="41"/>
      <c r="AI17" s="42"/>
      <c r="AJ17" s="40"/>
      <c r="AK17" s="41"/>
      <c r="AL17" s="43"/>
      <c r="AM17" s="44"/>
      <c r="AN17" s="45"/>
      <c r="AO17" s="39"/>
      <c r="AP17" s="40"/>
      <c r="AQ17" s="41"/>
      <c r="AR17" s="46">
        <f>IF(ISERROR(AVERAGE(R17,U17,X17,AA17,AD17,AG17,AJ17,AM17,AP17)),0,(AVERAGE(R17,U17,X17,AA17,AD17,AG17,AJ17,AM17,AP17)))</f>
        <v>25.07</v>
      </c>
      <c r="AS17" s="41">
        <f>AR17+F17</f>
        <v>25.07</v>
      </c>
      <c r="AT17" s="47" t="str">
        <f>BH17</f>
        <v>OOOOOOOOO</v>
      </c>
      <c r="AU17" s="48" t="str">
        <f>LEFT(BJ17,5)</f>
        <v>OOOOO</v>
      </c>
      <c r="AW17" s="33" t="str">
        <f t="shared" si="10"/>
        <v/>
      </c>
      <c r="AX17" s="33" t="str">
        <f t="shared" si="0"/>
        <v>O</v>
      </c>
      <c r="AY17" s="33" t="str">
        <f t="shared" si="1"/>
        <v>O</v>
      </c>
      <c r="AZ17" s="33" t="str">
        <f t="shared" si="2"/>
        <v>O</v>
      </c>
      <c r="BA17" s="33" t="str">
        <f t="shared" si="3"/>
        <v>O</v>
      </c>
      <c r="BB17" s="33" t="str">
        <f t="shared" si="4"/>
        <v>O</v>
      </c>
      <c r="BC17" s="33" t="str">
        <f t="shared" si="5"/>
        <v>O</v>
      </c>
      <c r="BD17" s="33" t="str">
        <f t="shared" si="6"/>
        <v>O</v>
      </c>
      <c r="BE17" s="33" t="str">
        <f t="shared" si="7"/>
        <v>O</v>
      </c>
      <c r="BF17" s="33" t="str">
        <f t="shared" si="8"/>
        <v>O</v>
      </c>
      <c r="BH17" s="34" t="str">
        <f t="shared" si="11"/>
        <v>OOOOOOOOO</v>
      </c>
      <c r="BI17" s="34" t="s">
        <v>44</v>
      </c>
      <c r="BJ17" s="34" t="str">
        <f t="shared" si="9"/>
        <v>OOOOOOOOOO</v>
      </c>
    </row>
    <row r="18" spans="2:62" x14ac:dyDescent="0.25">
      <c r="B18" s="35">
        <v>15</v>
      </c>
      <c r="D18" s="133" t="s">
        <v>88</v>
      </c>
      <c r="E18" s="37">
        <f>COUNT(O18,R18,U18,X18,AA18,AD18,AG18,AJ18,AM18,AP18)</f>
        <v>2</v>
      </c>
      <c r="F18" s="33">
        <f>SUM(IF(AND((LEFT(Q18,1)="A"),(MID(Q18,3,1)="4")),1,0)+IF(AND((LEFT(T18,1)="A"),(MID(T18,3,1)="4")),1,0)+IF(AND((LEFT(W18,1)="A"),(MID(W18,3,1)="4")),1,0)+IF(AND((LEFT(Z18,1)="A"),(MID(Z18,3,1)="4")),1,0)+IF(AND((LEFT(AC18,1)="A"),(MID(AC18,3,1)="4")),1,0)+IF(AND((LEFT(AF18,1)="A"),(MID(AF18,3,1)="4")),1,0)+IF(AND((LEFT(AI18,1)="A"),(MID(AI18,3,1)="4")),1,0)+IF(AND((LEFT(AL18,1)="A"),(MID(AL18,3,1)="4")),1,0)+IF(AND((LEFT(AO18,1)="A"),(MID(AO18,3,1)="4")),1,0)+IF(AND((LEFT(Q18,1)="B"),(MID(Q18,3,1)="3")),1,0)+IF(AND((LEFT(T18,1)="B"),(MID(T18,3,1)="3")),1,0)+IF(AND((LEFT(W18,1)="B"),(MID(W18,3,1)="3")),1,0)+IF(AND((LEFT(Z18,1)="B"),(MID(Z18,3,1)="3")),1,0)+IF(AND((LEFT(AC18,1)="B"),(MID(AC18,3,1)="3")),1,0)+IF(AND((LEFT(AF18,1)="B"),(MID(AF18,3,1)="3")),1,0)+IF(AND((LEFT(AI18,1)="B"),(MID(AI18,3,1)="3")),1,0)+IF(AND((LEFT(N18,1)="B"),(MID(N18,3,1)="3")),1,0)+IF(AND((LEFT(AL18,1)="B"),(MID(AL18,3,1)="3")),1,0)+IF(AND((LEFT(AO18,1)="B"),(MID(AO18,3,1)="3"))*1,0))</f>
        <v>2</v>
      </c>
      <c r="G18" s="136">
        <f>E18-F18</f>
        <v>0</v>
      </c>
      <c r="H18" s="64">
        <f t="shared" si="12"/>
        <v>4</v>
      </c>
      <c r="I18" s="97">
        <f t="shared" si="13"/>
        <v>0</v>
      </c>
      <c r="J18" s="22">
        <f>SUM(P18,S18,V18,Y18,AB18,AE18,AH18,AK18,AN18,AQ18)</f>
        <v>26.810000000000002</v>
      </c>
      <c r="K18" s="33">
        <v>1</v>
      </c>
      <c r="L18" s="33">
        <f>H18+I18</f>
        <v>4</v>
      </c>
      <c r="M18" s="38">
        <f>IF(ISERROR((J18)/L18),0,(J18)/L18)</f>
        <v>6.7025000000000006</v>
      </c>
      <c r="N18" s="39" t="s">
        <v>31</v>
      </c>
      <c r="O18" s="40"/>
      <c r="P18" s="41"/>
      <c r="Q18" s="39" t="s">
        <v>130</v>
      </c>
      <c r="R18" s="40">
        <v>31.81</v>
      </c>
      <c r="S18" s="41">
        <v>13.81</v>
      </c>
      <c r="T18" s="39" t="s">
        <v>130</v>
      </c>
      <c r="U18" s="40">
        <v>29.47</v>
      </c>
      <c r="V18" s="41">
        <v>13</v>
      </c>
      <c r="W18" s="42"/>
      <c r="X18" s="40"/>
      <c r="Y18" s="41"/>
      <c r="Z18" s="42"/>
      <c r="AA18" s="40"/>
      <c r="AB18" s="41"/>
      <c r="AC18" s="42"/>
      <c r="AD18" s="40"/>
      <c r="AE18" s="41"/>
      <c r="AF18" s="42"/>
      <c r="AG18" s="40"/>
      <c r="AH18" s="41"/>
      <c r="AI18" s="42"/>
      <c r="AJ18" s="40"/>
      <c r="AK18" s="41"/>
      <c r="AL18" s="39"/>
      <c r="AM18" s="40"/>
      <c r="AN18" s="41"/>
      <c r="AO18" s="39"/>
      <c r="AP18" s="40"/>
      <c r="AQ18" s="41"/>
      <c r="AR18" s="46">
        <f>IF(ISERROR(AVERAGE(R18,U18,X18,AA18,AD18,AG18,AJ18,AM18,AP18)),0,(AVERAGE(R18,U18,X18,AA18,AD18,AG18,AJ18,AM18,AP18)))</f>
        <v>30.64</v>
      </c>
      <c r="AS18" s="41">
        <f>AR18+F18</f>
        <v>32.64</v>
      </c>
      <c r="AT18" s="47" t="str">
        <f>BH18</f>
        <v>OOOOOOOPP</v>
      </c>
      <c r="AU18" s="48" t="str">
        <f>LEFT(BJ18,5)</f>
        <v>OOOOO</v>
      </c>
      <c r="AW18" s="33" t="str">
        <f t="shared" si="10"/>
        <v/>
      </c>
      <c r="AX18" s="33" t="str">
        <f t="shared" si="0"/>
        <v>P</v>
      </c>
      <c r="AY18" s="33" t="str">
        <f t="shared" si="1"/>
        <v>P</v>
      </c>
      <c r="AZ18" s="33" t="str">
        <f t="shared" si="2"/>
        <v>O</v>
      </c>
      <c r="BA18" s="33" t="str">
        <f t="shared" si="3"/>
        <v>O</v>
      </c>
      <c r="BB18" s="33" t="str">
        <f t="shared" si="4"/>
        <v>O</v>
      </c>
      <c r="BC18" s="33" t="str">
        <f t="shared" si="5"/>
        <v>O</v>
      </c>
      <c r="BD18" s="33" t="str">
        <f t="shared" si="6"/>
        <v>O</v>
      </c>
      <c r="BE18" s="33" t="str">
        <f t="shared" si="7"/>
        <v>O</v>
      </c>
      <c r="BF18" s="33" t="str">
        <f t="shared" si="8"/>
        <v>O</v>
      </c>
      <c r="BH18" s="34" t="str">
        <f t="shared" si="11"/>
        <v>OOOOOOOPP</v>
      </c>
      <c r="BI18" s="34" t="s">
        <v>45</v>
      </c>
      <c r="BJ18" s="34" t="str">
        <f t="shared" si="9"/>
        <v>OOOOOOOPPOOOOPOOOOP</v>
      </c>
    </row>
    <row r="19" spans="2:62" x14ac:dyDescent="0.25">
      <c r="B19" s="35">
        <v>16</v>
      </c>
      <c r="D19" s="133" t="s">
        <v>90</v>
      </c>
      <c r="E19" s="37">
        <f>COUNT(O19,R19,U19,X19,AA19,AD19,AG19,AJ19,AM19,AP19)</f>
        <v>2</v>
      </c>
      <c r="F19" s="33">
        <f>SUM(IF(AND((LEFT(Q19,1)="A"),(MID(Q19,3,1)="4")),1,0)+IF(AND((LEFT(T19,1)="A"),(MID(T19,3,1)="4")),1,0)+IF(AND((LEFT(W19,1)="A"),(MID(W19,3,1)="4")),1,0)+IF(AND((LEFT(Z19,1)="A"),(MID(Z19,3,1)="4")),1,0)+IF(AND((LEFT(AC19,1)="A"),(MID(AC19,3,1)="4")),1,0)+IF(AND((LEFT(AF19,1)="A"),(MID(AF19,3,1)="4")),1,0)+IF(AND((LEFT(AI19,1)="A"),(MID(AI19,3,1)="4")),1,0)+IF(AND((LEFT(AL19,1)="A"),(MID(AL19,3,1)="4")),1,0)+IF(AND((LEFT(AO19,1)="A"),(MID(AO19,3,1)="4")),1,0)+IF(AND((LEFT(Q19,1)="B"),(MID(Q19,3,1)="3")),1,0)+IF(AND((LEFT(T19,1)="B"),(MID(T19,3,1)="3")),1,0)+IF(AND((LEFT(W19,1)="B"),(MID(W19,3,1)="3")),1,0)+IF(AND((LEFT(Z19,1)="B"),(MID(Z19,3,1)="3")),1,0)+IF(AND((LEFT(AC19,1)="B"),(MID(AC19,3,1)="3")),1,0)+IF(AND((LEFT(AF19,1)="B"),(MID(AF19,3,1)="3")),1,0)+IF(AND((LEFT(AI19,1)="B"),(MID(AI19,3,1)="3")),1,0)+IF(AND((LEFT(N19,1)="B"),(MID(N19,3,1)="3")),1,0)+IF(AND((LEFT(AL19,1)="B"),(MID(AL19,3,1)="3")),1,0)+IF(AND((LEFT(AO19,1)="B"),(MID(AO19,3,1)="3"))*1,0))</f>
        <v>1</v>
      </c>
      <c r="G19" s="136">
        <f>E19-F19</f>
        <v>1</v>
      </c>
      <c r="H19" s="64">
        <f t="shared" si="12"/>
        <v>2</v>
      </c>
      <c r="I19" s="97">
        <f t="shared" si="13"/>
        <v>3</v>
      </c>
      <c r="J19" s="22">
        <f>SUM(P19,S19,V19,Y19,AB19,AE19,AH19,AK19,AN19,AQ19)</f>
        <v>10.82</v>
      </c>
      <c r="K19" s="33">
        <v>1</v>
      </c>
      <c r="L19" s="33">
        <f>H19+I19</f>
        <v>5</v>
      </c>
      <c r="M19" s="38">
        <f>IF(ISERROR((J19)/L19),0,(J19)/L19)</f>
        <v>2.1640000000000001</v>
      </c>
      <c r="N19" s="39" t="s">
        <v>31</v>
      </c>
      <c r="O19" s="40"/>
      <c r="P19" s="41"/>
      <c r="Q19" s="42" t="s">
        <v>51</v>
      </c>
      <c r="R19" s="40">
        <v>22.5</v>
      </c>
      <c r="S19" s="41">
        <v>8.02</v>
      </c>
      <c r="T19" s="42" t="s">
        <v>68</v>
      </c>
      <c r="U19" s="40">
        <v>20.59</v>
      </c>
      <c r="V19" s="41">
        <v>2.8</v>
      </c>
      <c r="W19" s="42"/>
      <c r="X19" s="40"/>
      <c r="Y19" s="41"/>
      <c r="Z19" s="42"/>
      <c r="AA19" s="40"/>
      <c r="AB19" s="41"/>
      <c r="AC19" s="39"/>
      <c r="AD19" s="40"/>
      <c r="AE19" s="41"/>
      <c r="AF19" s="39"/>
      <c r="AG19" s="40"/>
      <c r="AH19" s="41"/>
      <c r="AI19" s="42"/>
      <c r="AJ19" s="40"/>
      <c r="AK19" s="41"/>
      <c r="AL19" s="39"/>
      <c r="AM19" s="40"/>
      <c r="AN19" s="41"/>
      <c r="AO19" s="42"/>
      <c r="AP19" s="40"/>
      <c r="AQ19" s="41"/>
      <c r="AR19" s="46">
        <f>IF(ISERROR(AVERAGE(R19,U19,X19,AA19,AD19,AG19,AJ19,AM19,AP19)),0,(AVERAGE(R19,U19,X19,AA19,AD19,AG19,AJ19,AM19,AP19)))</f>
        <v>21.545000000000002</v>
      </c>
      <c r="AS19" s="41">
        <f>AR19+F19</f>
        <v>22.545000000000002</v>
      </c>
      <c r="AT19" s="47" t="str">
        <f>BH19</f>
        <v>OOOOOOOPO</v>
      </c>
      <c r="AU19" s="48" t="str">
        <f>LEFT(BJ19,5)</f>
        <v>OOOOO</v>
      </c>
      <c r="AW19" s="33" t="str">
        <f t="shared" si="10"/>
        <v/>
      </c>
      <c r="AX19" s="33" t="str">
        <f t="shared" si="0"/>
        <v>O</v>
      </c>
      <c r="AY19" s="33" t="str">
        <f t="shared" si="1"/>
        <v>P</v>
      </c>
      <c r="AZ19" s="33" t="str">
        <f t="shared" si="2"/>
        <v>O</v>
      </c>
      <c r="BA19" s="33" t="str">
        <f t="shared" si="3"/>
        <v>O</v>
      </c>
      <c r="BB19" s="33" t="str">
        <f t="shared" si="4"/>
        <v>O</v>
      </c>
      <c r="BC19" s="33" t="str">
        <f t="shared" si="5"/>
        <v>O</v>
      </c>
      <c r="BD19" s="33" t="str">
        <f t="shared" si="6"/>
        <v>O</v>
      </c>
      <c r="BE19" s="33" t="str">
        <f t="shared" si="7"/>
        <v>O</v>
      </c>
      <c r="BF19" s="33" t="str">
        <f t="shared" si="8"/>
        <v>O</v>
      </c>
      <c r="BH19" s="34" t="str">
        <f t="shared" si="11"/>
        <v>OOOOOOOPO</v>
      </c>
      <c r="BI19" s="34" t="s">
        <v>46</v>
      </c>
      <c r="BJ19" s="34" t="str">
        <f t="shared" si="9"/>
        <v>OOOOOOOPOOPOOOO</v>
      </c>
    </row>
    <row r="20" spans="2:62" x14ac:dyDescent="0.25">
      <c r="B20" s="35">
        <v>17</v>
      </c>
      <c r="D20" s="133" t="s">
        <v>92</v>
      </c>
      <c r="E20" s="37">
        <f>COUNT(O20,R20,U20,X20,AA20,AD20,AG20,AJ20,AM20,AP20)</f>
        <v>2</v>
      </c>
      <c r="F20" s="33">
        <f>SUM(IF(AND((LEFT(Q20,1)="A"),(MID(Q20,3,1)="4")),1,0)+IF(AND((LEFT(T20,1)="A"),(MID(T20,3,1)="4")),1,0)+IF(AND((LEFT(W20,1)="A"),(MID(W20,3,1)="4")),1,0)+IF(AND((LEFT(Z20,1)="A"),(MID(Z20,3,1)="4")),1,0)+IF(AND((LEFT(AC20,1)="A"),(MID(AC20,3,1)="4")),1,0)+IF(AND((LEFT(AF20,1)="A"),(MID(AF20,3,1)="4")),1,0)+IF(AND((LEFT(AI20,1)="A"),(MID(AI20,3,1)="4")),1,0)+IF(AND((LEFT(AL20,1)="A"),(MID(AL20,3,1)="4")),1,0)+IF(AND((LEFT(AO20,1)="A"),(MID(AO20,3,1)="4")),1,0)+IF(AND((LEFT(Q20,1)="B"),(MID(Q20,3,1)="3")),1,0)+IF(AND((LEFT(T20,1)="B"),(MID(T20,3,1)="3")),1,0)+IF(AND((LEFT(W20,1)="B"),(MID(W20,3,1)="3")),1,0)+IF(AND((LEFT(Z20,1)="B"),(MID(Z20,3,1)="3")),1,0)+IF(AND((LEFT(AC20,1)="B"),(MID(AC20,3,1)="3")),1,0)+IF(AND((LEFT(AF20,1)="B"),(MID(AF20,3,1)="3")),1,0)+IF(AND((LEFT(AI20,1)="B"),(MID(AI20,3,1)="3")),1,0)+IF(AND((LEFT(N20,1)="B"),(MID(N20,3,1)="3")),1,0)+IF(AND((LEFT(AL20,1)="B"),(MID(AL20,3,1)="3")),1,0)+IF(AND((LEFT(AO20,1)="B"),(MID(AO20,3,1)="3"))*1,0))</f>
        <v>0</v>
      </c>
      <c r="G20" s="136">
        <f>E20-F20</f>
        <v>2</v>
      </c>
      <c r="H20" s="64">
        <f t="shared" si="12"/>
        <v>2</v>
      </c>
      <c r="I20" s="97">
        <f t="shared" si="13"/>
        <v>4</v>
      </c>
      <c r="J20" s="22">
        <f>SUM(P20,S20,V20,Y20,AB20,AE20,AH20,AK20,AN20,AQ20)</f>
        <v>18.759999999999998</v>
      </c>
      <c r="K20" s="33">
        <v>0</v>
      </c>
      <c r="L20" s="33">
        <f>H20+I20</f>
        <v>6</v>
      </c>
      <c r="M20" s="38">
        <f>IF(ISERROR((J20)/L20),0,(J20)/L20)</f>
        <v>3.1266666666666665</v>
      </c>
      <c r="N20" s="39" t="s">
        <v>31</v>
      </c>
      <c r="O20" s="40"/>
      <c r="P20" s="41"/>
      <c r="Q20" s="39" t="s">
        <v>133</v>
      </c>
      <c r="R20" s="40">
        <v>23.56</v>
      </c>
      <c r="S20" s="41">
        <v>9.9499999999999993</v>
      </c>
      <c r="T20" s="42" t="s">
        <v>133</v>
      </c>
      <c r="U20" s="40">
        <v>23.5</v>
      </c>
      <c r="V20" s="41">
        <v>8.81</v>
      </c>
      <c r="W20" s="39"/>
      <c r="X20" s="40"/>
      <c r="Y20" s="41"/>
      <c r="Z20" s="42"/>
      <c r="AA20" s="40"/>
      <c r="AB20" s="41"/>
      <c r="AC20" s="42"/>
      <c r="AD20" s="40"/>
      <c r="AE20" s="41"/>
      <c r="AF20" s="39"/>
      <c r="AG20" s="40"/>
      <c r="AH20" s="41"/>
      <c r="AI20" s="42"/>
      <c r="AJ20" s="40"/>
      <c r="AK20" s="41"/>
      <c r="AL20" s="42"/>
      <c r="AM20" s="40"/>
      <c r="AN20" s="41"/>
      <c r="AO20" s="39"/>
      <c r="AP20" s="40"/>
      <c r="AQ20" s="41"/>
      <c r="AR20" s="46">
        <f>IF(ISERROR(AVERAGE(R20,U20,X20,AA20,AD20,AG20,AJ20,AM20,AP20)),0,(AVERAGE(R20,U20,X20,AA20,AD20,AG20,AJ20,AM20,AP20)))</f>
        <v>23.53</v>
      </c>
      <c r="AS20" s="41">
        <f>AR20+F20</f>
        <v>23.53</v>
      </c>
      <c r="AT20" s="47" t="str">
        <f>BH20</f>
        <v>OOOOOOOOO</v>
      </c>
      <c r="AU20" s="48" t="str">
        <f>LEFT(BJ20,5)</f>
        <v>OOOOO</v>
      </c>
      <c r="AW20" s="33" t="str">
        <f t="shared" si="10"/>
        <v/>
      </c>
      <c r="AX20" s="33" t="str">
        <f t="shared" si="0"/>
        <v>O</v>
      </c>
      <c r="AY20" s="33" t="str">
        <f t="shared" si="1"/>
        <v>O</v>
      </c>
      <c r="AZ20" s="33" t="str">
        <f t="shared" si="2"/>
        <v>O</v>
      </c>
      <c r="BA20" s="33" t="str">
        <f t="shared" si="3"/>
        <v>O</v>
      </c>
      <c r="BB20" s="33" t="str">
        <f t="shared" si="4"/>
        <v>O</v>
      </c>
      <c r="BC20" s="33" t="str">
        <f t="shared" si="5"/>
        <v>O</v>
      </c>
      <c r="BD20" s="33" t="str">
        <f t="shared" si="6"/>
        <v>O</v>
      </c>
      <c r="BE20" s="33" t="str">
        <f t="shared" si="7"/>
        <v>O</v>
      </c>
      <c r="BF20" s="33" t="str">
        <f t="shared" si="8"/>
        <v>O</v>
      </c>
      <c r="BH20" s="34" t="str">
        <f t="shared" si="11"/>
        <v>OOOOOOOOO</v>
      </c>
      <c r="BI20" s="34" t="s">
        <v>47</v>
      </c>
      <c r="BJ20" s="34" t="str">
        <f t="shared" si="9"/>
        <v>OOOOOOOOOOOOOPOOP</v>
      </c>
    </row>
    <row r="21" spans="2:62" x14ac:dyDescent="0.25">
      <c r="B21" s="35">
        <v>18</v>
      </c>
      <c r="D21" s="133" t="s">
        <v>94</v>
      </c>
      <c r="E21" s="37">
        <f>COUNT(O21,R21,U21,X21,AA21,AD21,AG21,AJ21,AM21,AP21)</f>
        <v>2</v>
      </c>
      <c r="F21" s="33">
        <f>SUM(IF(AND((LEFT(Q21,1)="A"),(MID(Q21,3,1)="4")),1,0)+IF(AND((LEFT(T21,1)="A"),(MID(T21,3,1)="4")),1,0)+IF(AND((LEFT(W21,1)="A"),(MID(W21,3,1)="4")),1,0)+IF(AND((LEFT(Z21,1)="A"),(MID(Z21,3,1)="4")),1,0)+IF(AND((LEFT(AC21,1)="A"),(MID(AC21,3,1)="4")),1,0)+IF(AND((LEFT(AF21,1)="A"),(MID(AF21,3,1)="4")),1,0)+IF(AND((LEFT(AI21,1)="A"),(MID(AI21,3,1)="4")),1,0)+IF(AND((LEFT(AL21,1)="A"),(MID(AL21,3,1)="4")),1,0)+IF(AND((LEFT(AO21,1)="A"),(MID(AO21,3,1)="4")),1,0)+IF(AND((LEFT(Q21,1)="B"),(MID(Q21,3,1)="3")),1,0)+IF(AND((LEFT(T21,1)="B"),(MID(T21,3,1)="3")),1,0)+IF(AND((LEFT(W21,1)="B"),(MID(W21,3,1)="3")),1,0)+IF(AND((LEFT(Z21,1)="B"),(MID(Z21,3,1)="3")),1,0)+IF(AND((LEFT(AC21,1)="B"),(MID(AC21,3,1)="3")),1,0)+IF(AND((LEFT(AF21,1)="B"),(MID(AF21,3,1)="3")),1,0)+IF(AND((LEFT(AI21,1)="B"),(MID(AI21,3,1)="3")),1,0)+IF(AND((LEFT(N21,1)="B"),(MID(N21,3,1)="3")),1,0)+IF(AND((LEFT(AL21,1)="B"),(MID(AL21,3,1)="3")),1,0)+IF(AND((LEFT(AO21,1)="B"),(MID(AO21,3,1)="3"))*1,0))</f>
        <v>2</v>
      </c>
      <c r="G21" s="136">
        <f>E21-F21</f>
        <v>0</v>
      </c>
      <c r="H21" s="64">
        <f t="shared" si="12"/>
        <v>4</v>
      </c>
      <c r="I21" s="97">
        <f t="shared" si="13"/>
        <v>2</v>
      </c>
      <c r="J21" s="22">
        <f>SUM(P21,S21,V21,Y21,AB21,AE21,AH21,AK21,AN21,AQ21)</f>
        <v>21.71</v>
      </c>
      <c r="K21" s="33">
        <v>0</v>
      </c>
      <c r="L21" s="33">
        <f>H21+I21</f>
        <v>6</v>
      </c>
      <c r="M21" s="38">
        <f>IF(ISERROR((J21)/L21),0,(J21)/L21)</f>
        <v>3.6183333333333336</v>
      </c>
      <c r="N21" s="39" t="s">
        <v>31</v>
      </c>
      <c r="O21" s="40"/>
      <c r="P21" s="41"/>
      <c r="Q21" s="42" t="s">
        <v>132</v>
      </c>
      <c r="R21" s="40">
        <v>25.8</v>
      </c>
      <c r="S21" s="41">
        <v>9.4600000000000009</v>
      </c>
      <c r="T21" s="39" t="s">
        <v>32</v>
      </c>
      <c r="U21" s="40">
        <v>23.71</v>
      </c>
      <c r="V21" s="41">
        <v>12.25</v>
      </c>
      <c r="W21" s="39"/>
      <c r="X21" s="40"/>
      <c r="Y21" s="41"/>
      <c r="Z21" s="39"/>
      <c r="AA21" s="40"/>
      <c r="AB21" s="41"/>
      <c r="AC21" s="42"/>
      <c r="AD21" s="40"/>
      <c r="AE21" s="41"/>
      <c r="AF21" s="39"/>
      <c r="AG21" s="40"/>
      <c r="AH21" s="41"/>
      <c r="AI21" s="42"/>
      <c r="AJ21" s="40"/>
      <c r="AK21" s="41"/>
      <c r="AL21" s="39"/>
      <c r="AM21" s="40"/>
      <c r="AN21" s="41"/>
      <c r="AO21" s="42"/>
      <c r="AP21" s="40"/>
      <c r="AQ21" s="41"/>
      <c r="AR21" s="46">
        <f>IF(ISERROR(AVERAGE(R21,U21,X21,AA21,AD21,AG21,AJ21,AM21,AP21)),0,(AVERAGE(R21,U21,X21,AA21,AD21,AG21,AJ21,AM21,AP21)))</f>
        <v>24.755000000000003</v>
      </c>
      <c r="AS21" s="41">
        <f>AR21+F21</f>
        <v>26.755000000000003</v>
      </c>
      <c r="AT21" s="47" t="str">
        <f>BH21</f>
        <v>OOOOOOOPP</v>
      </c>
      <c r="AU21" s="48" t="str">
        <f>LEFT(BJ21,5)</f>
        <v>OOOOO</v>
      </c>
      <c r="AW21" s="33" t="str">
        <f t="shared" si="10"/>
        <v/>
      </c>
      <c r="AX21" s="33" t="str">
        <f t="shared" si="0"/>
        <v>P</v>
      </c>
      <c r="AY21" s="33" t="str">
        <f t="shared" si="1"/>
        <v>P</v>
      </c>
      <c r="AZ21" s="33" t="str">
        <f t="shared" si="2"/>
        <v>O</v>
      </c>
      <c r="BA21" s="33" t="str">
        <f t="shared" si="3"/>
        <v>O</v>
      </c>
      <c r="BB21" s="33" t="str">
        <f t="shared" si="4"/>
        <v>O</v>
      </c>
      <c r="BC21" s="33" t="str">
        <f t="shared" si="5"/>
        <v>O</v>
      </c>
      <c r="BD21" s="33" t="str">
        <f t="shared" si="6"/>
        <v>O</v>
      </c>
      <c r="BE21" s="33" t="str">
        <f t="shared" si="7"/>
        <v>O</v>
      </c>
      <c r="BF21" s="33" t="str">
        <f t="shared" si="8"/>
        <v>O</v>
      </c>
      <c r="BH21" s="34" t="str">
        <f t="shared" si="11"/>
        <v>OOOOOOOPP</v>
      </c>
      <c r="BI21" s="34" t="s">
        <v>44</v>
      </c>
      <c r="BJ21" s="34" t="str">
        <f t="shared" si="9"/>
        <v>OOOOOOOPPO</v>
      </c>
    </row>
    <row r="22" spans="2:62" x14ac:dyDescent="0.25">
      <c r="B22" s="35">
        <v>19</v>
      </c>
      <c r="D22" s="133" t="s">
        <v>96</v>
      </c>
      <c r="E22" s="37">
        <f>COUNT(O22,R22,U22,X22,AA22,AD22,AG22,AJ22,AM22,AP22)</f>
        <v>2</v>
      </c>
      <c r="F22" s="33">
        <f>SUM(IF(AND((LEFT(Q22,1)="A"),(MID(Q22,3,1)="4")),1,0)+IF(AND((LEFT(T22,1)="A"),(MID(T22,3,1)="4")),1,0)+IF(AND((LEFT(W22,1)="A"),(MID(W22,3,1)="4")),1,0)+IF(AND((LEFT(Z22,1)="A"),(MID(Z22,3,1)="4")),1,0)+IF(AND((LEFT(AC22,1)="A"),(MID(AC22,3,1)="4")),1,0)+IF(AND((LEFT(AF22,1)="A"),(MID(AF22,3,1)="4")),1,0)+IF(AND((LEFT(AI22,1)="A"),(MID(AI22,3,1)="4")),1,0)+IF(AND((LEFT(AL22,1)="A"),(MID(AL22,3,1)="4")),1,0)+IF(AND((LEFT(AO22,1)="A"),(MID(AO22,3,1)="4")),1,0)+IF(AND((LEFT(Q22,1)="B"),(MID(Q22,3,1)="3")),1,0)+IF(AND((LEFT(T22,1)="B"),(MID(T22,3,1)="3")),1,0)+IF(AND((LEFT(W22,1)="B"),(MID(W22,3,1)="3")),1,0)+IF(AND((LEFT(Z22,1)="B"),(MID(Z22,3,1)="3")),1,0)+IF(AND((LEFT(AC22,1)="B"),(MID(AC22,3,1)="3")),1,0)+IF(AND((LEFT(AF22,1)="B"),(MID(AF22,3,1)="3")),1,0)+IF(AND((LEFT(AI22,1)="B"),(MID(AI22,3,1)="3")),1,0)+IF(AND((LEFT(N22,1)="B"),(MID(N22,3,1)="3")),1,0)+IF(AND((LEFT(AL22,1)="B"),(MID(AL22,3,1)="3")),1,0)+IF(AND((LEFT(AO22,1)="B"),(MID(AO22,3,1)="3"))*1,0))</f>
        <v>1</v>
      </c>
      <c r="G22" s="136">
        <f>E22-F22</f>
        <v>1</v>
      </c>
      <c r="H22" s="64">
        <f t="shared" si="12"/>
        <v>1</v>
      </c>
      <c r="I22" s="97">
        <f t="shared" si="13"/>
        <v>3</v>
      </c>
      <c r="J22" s="22">
        <f>SUM(P22,S22,V22,Y22,AB22,AE22,AH22,AK22,AN22,AQ22)</f>
        <v>23.759999999999998</v>
      </c>
      <c r="K22" s="33">
        <v>0</v>
      </c>
      <c r="L22" s="33">
        <f>H22+I22</f>
        <v>4</v>
      </c>
      <c r="M22" s="38">
        <f>IF(ISERROR((J22)/L22),0,(J22)/L22)</f>
        <v>5.9399999999999995</v>
      </c>
      <c r="N22" s="39" t="s">
        <v>31</v>
      </c>
      <c r="O22" s="40"/>
      <c r="P22" s="41"/>
      <c r="Q22" s="39" t="s">
        <v>76</v>
      </c>
      <c r="R22" s="40">
        <v>24.96</v>
      </c>
      <c r="S22" s="41">
        <v>11.34</v>
      </c>
      <c r="T22" s="42" t="s">
        <v>69</v>
      </c>
      <c r="U22" s="40">
        <v>30.27</v>
      </c>
      <c r="V22" s="41">
        <v>12.42</v>
      </c>
      <c r="W22" s="39"/>
      <c r="X22" s="40"/>
      <c r="Y22" s="41"/>
      <c r="Z22" s="42"/>
      <c r="AA22" s="40"/>
      <c r="AB22" s="41"/>
      <c r="AC22" s="39"/>
      <c r="AD22" s="40"/>
      <c r="AE22" s="41"/>
      <c r="AF22" s="42"/>
      <c r="AG22" s="40"/>
      <c r="AH22" s="41"/>
      <c r="AI22" s="42"/>
      <c r="AJ22" s="40"/>
      <c r="AK22" s="41"/>
      <c r="AL22" s="42"/>
      <c r="AM22" s="40"/>
      <c r="AN22" s="41"/>
      <c r="AO22" s="42"/>
      <c r="AP22" s="40"/>
      <c r="AQ22" s="41"/>
      <c r="AR22" s="46">
        <f>IF(ISERROR(AVERAGE(R22,U22,X22,AA22,AD22,AG22,AJ22,AM22,AP22)),0,(AVERAGE(R22,U22,X22,AA22,AD22,AG22,AJ22,AM22,AP22)))</f>
        <v>27.615000000000002</v>
      </c>
      <c r="AS22" s="41">
        <f>AR22+F22</f>
        <v>28.615000000000002</v>
      </c>
      <c r="AT22" s="47" t="str">
        <f>BH22</f>
        <v>OOOOOOOPO</v>
      </c>
      <c r="AU22" s="48" t="str">
        <f>LEFT(BJ22,5)</f>
        <v>OOOOO</v>
      </c>
      <c r="AW22" s="33" t="str">
        <f t="shared" si="10"/>
        <v/>
      </c>
      <c r="AX22" s="33" t="str">
        <f t="shared" si="0"/>
        <v>O</v>
      </c>
      <c r="AY22" s="33" t="str">
        <f t="shared" si="1"/>
        <v>P</v>
      </c>
      <c r="AZ22" s="33" t="str">
        <f t="shared" si="2"/>
        <v>O</v>
      </c>
      <c r="BA22" s="33" t="str">
        <f t="shared" si="3"/>
        <v>O</v>
      </c>
      <c r="BB22" s="33" t="str">
        <f t="shared" si="4"/>
        <v>O</v>
      </c>
      <c r="BC22" s="33" t="str">
        <f t="shared" si="5"/>
        <v>O</v>
      </c>
      <c r="BD22" s="33" t="str">
        <f t="shared" si="6"/>
        <v>O</v>
      </c>
      <c r="BE22" s="33" t="str">
        <f t="shared" si="7"/>
        <v>O</v>
      </c>
      <c r="BF22" s="33" t="str">
        <f t="shared" si="8"/>
        <v>O</v>
      </c>
      <c r="BH22" s="34" t="str">
        <f t="shared" si="11"/>
        <v>OOOOOOOPO</v>
      </c>
      <c r="BI22" s="34" t="s">
        <v>48</v>
      </c>
      <c r="BJ22" s="34" t="str">
        <f t="shared" si="9"/>
        <v>OOOOOOOPOOOOOPPPPP</v>
      </c>
    </row>
    <row r="23" spans="2:62" x14ac:dyDescent="0.25">
      <c r="B23" s="35">
        <v>20</v>
      </c>
      <c r="D23" s="133" t="s">
        <v>98</v>
      </c>
      <c r="E23" s="37">
        <f>COUNT(O23,R23,U23,X23,AA23,AD23,AG23,AJ23,AM23,AP23)</f>
        <v>2</v>
      </c>
      <c r="F23" s="33">
        <f>SUM(IF(AND((LEFT(Q23,1)="A"),(MID(Q23,3,1)="4")),1,0)+IF(AND((LEFT(T23,1)="A"),(MID(T23,3,1)="4")),1,0)+IF(AND((LEFT(W23,1)="A"),(MID(W23,3,1)="4")),1,0)+IF(AND((LEFT(Z23,1)="A"),(MID(Z23,3,1)="4")),1,0)+IF(AND((LEFT(AC23,1)="A"),(MID(AC23,3,1)="4")),1,0)+IF(AND((LEFT(AF23,1)="A"),(MID(AF23,3,1)="4")),1,0)+IF(AND((LEFT(AI23,1)="A"),(MID(AI23,3,1)="4")),1,0)+IF(AND((LEFT(AL23,1)="A"),(MID(AL23,3,1)="4")),1,0)+IF(AND((LEFT(AO23,1)="A"),(MID(AO23,3,1)="4")),1,0)+IF(AND((LEFT(Q23,1)="B"),(MID(Q23,3,1)="3")),1,0)+IF(AND((LEFT(T23,1)="B"),(MID(T23,3,1)="3")),1,0)+IF(AND((LEFT(W23,1)="B"),(MID(W23,3,1)="3")),1,0)+IF(AND((LEFT(Z23,1)="B"),(MID(Z23,3,1)="3")),1,0)+IF(AND((LEFT(AC23,1)="B"),(MID(AC23,3,1)="3")),1,0)+IF(AND((LEFT(AF23,1)="B"),(MID(AF23,3,1)="3")),1,0)+IF(AND((LEFT(AI23,1)="B"),(MID(AI23,3,1)="3")),1,0)+IF(AND((LEFT(N23,1)="B"),(MID(N23,3,1)="3")),1,0)+IF(AND((LEFT(AL23,1)="B"),(MID(AL23,3,1)="3")),1,0)+IF(AND((LEFT(AO23,1)="B"),(MID(AO23,3,1)="3"))*1,0))</f>
        <v>1</v>
      </c>
      <c r="G23" s="136">
        <f>E23-F23</f>
        <v>1</v>
      </c>
      <c r="H23" s="64">
        <f t="shared" si="12"/>
        <v>3</v>
      </c>
      <c r="I23" s="97">
        <f t="shared" si="13"/>
        <v>1</v>
      </c>
      <c r="J23" s="22">
        <f>SUM(P23,S23,V23,Y23,AB23,AE23,AH23,AK23,AN23,AQ23)</f>
        <v>12.24</v>
      </c>
      <c r="K23" s="33">
        <v>0</v>
      </c>
      <c r="L23" s="33">
        <f>H23+I23</f>
        <v>4</v>
      </c>
      <c r="M23" s="38">
        <f>IF(ISERROR((J23)/L23),0,(J23)/L23)</f>
        <v>3.06</v>
      </c>
      <c r="N23" s="39" t="s">
        <v>31</v>
      </c>
      <c r="O23" s="40"/>
      <c r="P23" s="41"/>
      <c r="Q23" s="42" t="s">
        <v>69</v>
      </c>
      <c r="R23" s="40">
        <v>18.39</v>
      </c>
      <c r="S23" s="41">
        <v>5.41</v>
      </c>
      <c r="T23" s="42" t="s">
        <v>76</v>
      </c>
      <c r="U23" s="40">
        <v>21.58</v>
      </c>
      <c r="V23" s="41">
        <v>6.83</v>
      </c>
      <c r="W23" s="39"/>
      <c r="X23" s="40"/>
      <c r="Y23" s="41"/>
      <c r="Z23" s="42"/>
      <c r="AA23" s="40"/>
      <c r="AB23" s="41"/>
      <c r="AC23" s="43"/>
      <c r="AD23" s="44"/>
      <c r="AE23" s="45"/>
      <c r="AF23" s="42"/>
      <c r="AG23" s="40"/>
      <c r="AH23" s="41"/>
      <c r="AI23" s="42"/>
      <c r="AJ23" s="40"/>
      <c r="AK23" s="41"/>
      <c r="AL23" s="39"/>
      <c r="AM23" s="40"/>
      <c r="AN23" s="41"/>
      <c r="AO23" s="42"/>
      <c r="AP23" s="40"/>
      <c r="AQ23" s="41"/>
      <c r="AR23" s="46">
        <f>IF(ISERROR(AVERAGE(R23,U23,X23,AA23,AD23,AG23,AJ23,AM23,AP23)),0,(AVERAGE(R23,U23,X23,AA23,AD23,AG23,AJ23,AM23,AP23)))</f>
        <v>19.984999999999999</v>
      </c>
      <c r="AS23" s="41">
        <f>AR23+F23</f>
        <v>20.984999999999999</v>
      </c>
      <c r="AT23" s="47" t="str">
        <f>BH23</f>
        <v>OOOOOOOOP</v>
      </c>
      <c r="AU23" s="48" t="str">
        <f>LEFT(BJ23,5)</f>
        <v>OOOOO</v>
      </c>
      <c r="AW23" s="33" t="str">
        <f t="shared" si="10"/>
        <v/>
      </c>
      <c r="AX23" s="33" t="str">
        <f t="shared" si="0"/>
        <v>P</v>
      </c>
      <c r="AY23" s="33" t="str">
        <f t="shared" si="1"/>
        <v>O</v>
      </c>
      <c r="AZ23" s="33" t="str">
        <f t="shared" si="2"/>
        <v>O</v>
      </c>
      <c r="BA23" s="33" t="str">
        <f t="shared" si="3"/>
        <v>O</v>
      </c>
      <c r="BB23" s="33" t="str">
        <f t="shared" si="4"/>
        <v>O</v>
      </c>
      <c r="BC23" s="33" t="str">
        <f t="shared" si="5"/>
        <v>O</v>
      </c>
      <c r="BD23" s="33" t="str">
        <f t="shared" si="6"/>
        <v>O</v>
      </c>
      <c r="BE23" s="33" t="str">
        <f t="shared" si="7"/>
        <v>O</v>
      </c>
      <c r="BF23" s="33" t="str">
        <f t="shared" si="8"/>
        <v>O</v>
      </c>
      <c r="BH23" s="34" t="str">
        <f t="shared" si="11"/>
        <v>OOOOOOOOP</v>
      </c>
      <c r="BI23" s="34" t="s">
        <v>49</v>
      </c>
      <c r="BJ23" s="34" t="str">
        <f t="shared" si="9"/>
        <v>OOOOOOOOPPOOO</v>
      </c>
    </row>
    <row r="24" spans="2:62" x14ac:dyDescent="0.25">
      <c r="B24" s="35">
        <v>21</v>
      </c>
      <c r="D24" s="133" t="s">
        <v>100</v>
      </c>
      <c r="E24" s="37">
        <f>COUNT(O24,R24,U24,X24,AA24,AD24,AG24,AJ24,AM24,AP24)</f>
        <v>2</v>
      </c>
      <c r="F24" s="33">
        <f>SUM(IF(AND((LEFT(Q24,1)="A"),(MID(Q24,3,1)="4")),1,0)+IF(AND((LEFT(T24,1)="A"),(MID(T24,3,1)="4")),1,0)+IF(AND((LEFT(W24,1)="A"),(MID(W24,3,1)="4")),1,0)+IF(AND((LEFT(Z24,1)="A"),(MID(Z24,3,1)="4")),1,0)+IF(AND((LEFT(AC24,1)="A"),(MID(AC24,3,1)="4")),1,0)+IF(AND((LEFT(AF24,1)="A"),(MID(AF24,3,1)="4")),1,0)+IF(AND((LEFT(AI24,1)="A"),(MID(AI24,3,1)="4")),1,0)+IF(AND((LEFT(AL24,1)="A"),(MID(AL24,3,1)="4")),1,0)+IF(AND((LEFT(AO24,1)="A"),(MID(AO24,3,1)="4")),1,0)+IF(AND((LEFT(Q24,1)="B"),(MID(Q24,3,1)="3")),1,0)+IF(AND((LEFT(T24,1)="B"),(MID(T24,3,1)="3")),1,0)+IF(AND((LEFT(W24,1)="B"),(MID(W24,3,1)="3")),1,0)+IF(AND((LEFT(Z24,1)="B"),(MID(Z24,3,1)="3")),1,0)+IF(AND((LEFT(AC24,1)="B"),(MID(AC24,3,1)="3")),1,0)+IF(AND((LEFT(AF24,1)="B"),(MID(AF24,3,1)="3")),1,0)+IF(AND((LEFT(AI24,1)="B"),(MID(AI24,3,1)="3")),1,0)+IF(AND((LEFT(N24,1)="B"),(MID(N24,3,1)="3")),1,0)+IF(AND((LEFT(AL24,1)="B"),(MID(AL24,3,1)="3")),1,0)+IF(AND((LEFT(AO24,1)="B"),(MID(AO24,3,1)="3"))*1,0))</f>
        <v>0</v>
      </c>
      <c r="G24" s="136">
        <f>E24-F24</f>
        <v>2</v>
      </c>
      <c r="H24" s="64">
        <f t="shared" si="12"/>
        <v>1</v>
      </c>
      <c r="I24" s="97">
        <f t="shared" si="13"/>
        <v>3</v>
      </c>
      <c r="J24" s="22">
        <f>SUM(P24,S24,V24,Y24,AB24,AE24,AH24,AK24,AN24,AQ24)</f>
        <v>12.85</v>
      </c>
      <c r="K24" s="33">
        <v>0</v>
      </c>
      <c r="L24" s="33">
        <f>H24+I24</f>
        <v>4</v>
      </c>
      <c r="M24" s="38">
        <f>IF(ISERROR((J24)/L24),0,(J24)/L24)</f>
        <v>3.2124999999999999</v>
      </c>
      <c r="N24" s="39" t="s">
        <v>31</v>
      </c>
      <c r="O24" s="40"/>
      <c r="P24" s="41"/>
      <c r="Q24" s="42" t="s">
        <v>76</v>
      </c>
      <c r="R24" s="40">
        <v>19.489999999999998</v>
      </c>
      <c r="S24" s="41">
        <v>4</v>
      </c>
      <c r="T24" s="39" t="s">
        <v>51</v>
      </c>
      <c r="U24" s="40">
        <v>22.16</v>
      </c>
      <c r="V24" s="41">
        <v>8.85</v>
      </c>
      <c r="W24" s="39"/>
      <c r="X24" s="40"/>
      <c r="Y24" s="41"/>
      <c r="Z24" s="39"/>
      <c r="AA24" s="40"/>
      <c r="AB24" s="41"/>
      <c r="AC24" s="39"/>
      <c r="AD24" s="40"/>
      <c r="AE24" s="41"/>
      <c r="AF24" s="42"/>
      <c r="AG24" s="40"/>
      <c r="AH24" s="41"/>
      <c r="AI24" s="39"/>
      <c r="AJ24" s="40"/>
      <c r="AK24" s="41"/>
      <c r="AL24" s="39"/>
      <c r="AM24" s="40"/>
      <c r="AN24" s="41"/>
      <c r="AO24" s="39"/>
      <c r="AP24" s="40"/>
      <c r="AQ24" s="41"/>
      <c r="AR24" s="46">
        <f>IF(ISERROR(AVERAGE(R24,U24,X24,AA24,AD24,AG24,AJ24,AM24,AP24)),0,(AVERAGE(R24,U24,X24,AA24,AD24,AG24,AJ24,AM24,AP24)))</f>
        <v>20.824999999999999</v>
      </c>
      <c r="AS24" s="41">
        <f>AR24+F24</f>
        <v>20.824999999999999</v>
      </c>
      <c r="AT24" s="47" t="str">
        <f>BH24</f>
        <v>OOOOOOOOO</v>
      </c>
      <c r="AU24" s="48" t="str">
        <f>LEFT(BJ24,5)</f>
        <v>OOOOO</v>
      </c>
      <c r="AW24" s="33" t="str">
        <f t="shared" si="10"/>
        <v/>
      </c>
      <c r="AX24" s="33" t="str">
        <f t="shared" si="0"/>
        <v>O</v>
      </c>
      <c r="AY24" s="33" t="str">
        <f t="shared" si="1"/>
        <v>O</v>
      </c>
      <c r="AZ24" s="33" t="str">
        <f t="shared" si="2"/>
        <v>O</v>
      </c>
      <c r="BA24" s="33" t="str">
        <f t="shared" si="3"/>
        <v>O</v>
      </c>
      <c r="BB24" s="33" t="str">
        <f t="shared" si="4"/>
        <v>O</v>
      </c>
      <c r="BC24" s="33" t="str">
        <f t="shared" si="5"/>
        <v>O</v>
      </c>
      <c r="BD24" s="33" t="str">
        <f t="shared" si="6"/>
        <v>O</v>
      </c>
      <c r="BE24" s="33" t="str">
        <f t="shared" si="7"/>
        <v>O</v>
      </c>
      <c r="BF24" s="33" t="str">
        <f t="shared" si="8"/>
        <v>O</v>
      </c>
      <c r="BH24" s="34" t="str">
        <f t="shared" si="11"/>
        <v>OOOOOOOOO</v>
      </c>
      <c r="BI24" s="34" t="s">
        <v>50</v>
      </c>
      <c r="BJ24" s="34" t="str">
        <f t="shared" si="9"/>
        <v>OOOOOOOOOOOPOPOOPO</v>
      </c>
    </row>
    <row r="25" spans="2:62" x14ac:dyDescent="0.25">
      <c r="B25" s="35">
        <v>22</v>
      </c>
      <c r="D25" s="133" t="s">
        <v>102</v>
      </c>
      <c r="E25" s="37">
        <f>COUNT(O25,R25,U25,X25,AA25,AD25,AG25,AJ25,AM25,AP25)</f>
        <v>3</v>
      </c>
      <c r="F25" s="33">
        <f>SUM(IF(AND((LEFT(Q25,1)="A"),(MID(Q25,3,1)="4")),1,0)+IF(AND((LEFT(T25,1)="A"),(MID(T25,3,1)="4")),1,0)+IF(AND((LEFT(W25,1)="A"),(MID(W25,3,1)="4")),1,0)+IF(AND((LEFT(Z25,1)="A"),(MID(Z25,3,1)="4")),1,0)+IF(AND((LEFT(AC25,1)="A"),(MID(AC25,3,1)="4")),1,0)+IF(AND((LEFT(AF25,1)="A"),(MID(AF25,3,1)="4")),1,0)+IF(AND((LEFT(AI25,1)="A"),(MID(AI25,3,1)="4")),1,0)+IF(AND((LEFT(AL25,1)="A"),(MID(AL25,3,1)="4")),1,0)+IF(AND((LEFT(AO25,1)="A"),(MID(AO25,3,1)="4")),1,0)+IF(AND((LEFT(Q25,1)="B"),(MID(Q25,3,1)="3")),1,0)+IF(AND((LEFT(T25,1)="B"),(MID(T25,3,1)="3")),1,0)+IF(AND((LEFT(W25,1)="B"),(MID(W25,3,1)="3")),1,0)+IF(AND((LEFT(Z25,1)="B"),(MID(Z25,3,1)="3")),1,0)+IF(AND((LEFT(AC25,1)="B"),(MID(AC25,3,1)="3")),1,0)+IF(AND((LEFT(AF25,1)="B"),(MID(AF25,3,1)="3")),1,0)+IF(AND((LEFT(AI25,1)="B"),(MID(AI25,3,1)="3")),1,0)+IF(AND((LEFT(N25,1)="B"),(MID(N25,3,1)="3")),1,0)+IF(AND((LEFT(AL25,1)="B"),(MID(AL25,3,1)="3")),1,0)+IF(AND((LEFT(AO25,1)="B"),(MID(AO25,3,1)="3"))*1,0))</f>
        <v>2</v>
      </c>
      <c r="G25" s="136">
        <f>E25-F25</f>
        <v>1</v>
      </c>
      <c r="H25" s="64">
        <f t="shared" si="12"/>
        <v>4</v>
      </c>
      <c r="I25" s="97">
        <f>SUM(MID(Q25,5,1))</f>
        <v>3</v>
      </c>
      <c r="J25" s="22">
        <f>SUM(S25,V25,Y25,AB25,AE25,AH25,AK25,AN25,AQ25)</f>
        <v>23.22</v>
      </c>
      <c r="K25" s="33">
        <v>1</v>
      </c>
      <c r="L25" s="33">
        <f>H25+I25</f>
        <v>7</v>
      </c>
      <c r="M25" s="38">
        <f>IF(ISERROR((J25)/L25),0,(J25)/L25)</f>
        <v>3.3171428571428572</v>
      </c>
      <c r="N25" s="42" t="s">
        <v>51</v>
      </c>
      <c r="O25" s="40">
        <v>26.35</v>
      </c>
      <c r="P25" s="41">
        <v>14.42</v>
      </c>
      <c r="Q25" s="39" t="s">
        <v>129</v>
      </c>
      <c r="R25" s="40">
        <v>21.17</v>
      </c>
      <c r="S25" s="41">
        <v>12.57</v>
      </c>
      <c r="T25" s="42" t="s">
        <v>129</v>
      </c>
      <c r="U25" s="40">
        <v>24.48</v>
      </c>
      <c r="V25" s="41">
        <v>10.65</v>
      </c>
      <c r="W25" s="42"/>
      <c r="X25" s="40"/>
      <c r="Y25" s="41"/>
      <c r="Z25" s="42"/>
      <c r="AA25" s="40"/>
      <c r="AB25" s="41"/>
      <c r="AC25" s="42"/>
      <c r="AD25" s="40"/>
      <c r="AE25" s="41"/>
      <c r="AF25" s="42"/>
      <c r="AG25" s="40"/>
      <c r="AH25" s="41"/>
      <c r="AI25" s="39"/>
      <c r="AJ25" s="40"/>
      <c r="AK25" s="41"/>
      <c r="AL25" s="42"/>
      <c r="AM25" s="40"/>
      <c r="AN25" s="41"/>
      <c r="AO25" s="39"/>
      <c r="AP25" s="40"/>
      <c r="AQ25" s="41"/>
      <c r="AR25" s="46">
        <f>IF(ISERROR(AVERAGE(R25,U25,X25,AA25,AD25,AG25,AJ25,AM25,AP25)),0,(AVERAGE(R25,U25,X25,AA25,AD25,AG25,AJ25,AM25,AP25)))</f>
        <v>22.825000000000003</v>
      </c>
      <c r="AS25" s="41">
        <f>AR25+F25</f>
        <v>24.825000000000003</v>
      </c>
      <c r="AT25" s="47" t="str">
        <f>BH25</f>
        <v>OOOOOOOPPO</v>
      </c>
      <c r="AU25" s="48" t="str">
        <f>LEFT(BJ25,5)</f>
        <v>OOOOO</v>
      </c>
      <c r="AW25" s="33" t="str">
        <f t="shared" si="10"/>
        <v>O</v>
      </c>
      <c r="AX25" s="33" t="str">
        <f t="shared" si="0"/>
        <v>P</v>
      </c>
      <c r="AY25" s="33" t="str">
        <f t="shared" si="1"/>
        <v>P</v>
      </c>
      <c r="AZ25" s="33" t="str">
        <f t="shared" si="2"/>
        <v>O</v>
      </c>
      <c r="BA25" s="33" t="str">
        <f t="shared" si="3"/>
        <v>O</v>
      </c>
      <c r="BB25" s="33" t="str">
        <f t="shared" si="4"/>
        <v>O</v>
      </c>
      <c r="BC25" s="33" t="str">
        <f t="shared" si="5"/>
        <v>O</v>
      </c>
      <c r="BD25" s="33" t="str">
        <f t="shared" si="6"/>
        <v>O</v>
      </c>
      <c r="BE25" s="33" t="str">
        <f t="shared" si="7"/>
        <v>O</v>
      </c>
      <c r="BF25" s="33" t="str">
        <f t="shared" si="8"/>
        <v>O</v>
      </c>
      <c r="BH25" s="34" t="str">
        <f t="shared" si="11"/>
        <v>OOOOOOOPPO</v>
      </c>
      <c r="BI25" s="34" t="s">
        <v>52</v>
      </c>
      <c r="BJ25" s="34" t="str">
        <f t="shared" si="9"/>
        <v>OOOOOOOPPOPOPOOPOPO</v>
      </c>
    </row>
    <row r="26" spans="2:62" x14ac:dyDescent="0.25">
      <c r="B26" s="35">
        <v>23</v>
      </c>
      <c r="D26" s="133" t="s">
        <v>104</v>
      </c>
      <c r="E26" s="37">
        <f>COUNT(O26,R26,U26,X26,AA26,AD26,AG26,AJ26,AM26,AP26)</f>
        <v>2</v>
      </c>
      <c r="F26" s="33">
        <f>SUM(IF(AND((LEFT(Q26,1)="A"),(MID(Q26,3,1)="4")),1,0)+IF(AND((LEFT(T26,1)="A"),(MID(T26,3,1)="4")),1,0)+IF(AND((LEFT(W26,1)="A"),(MID(W26,3,1)="4")),1,0)+IF(AND((LEFT(Z26,1)="A"),(MID(Z26,3,1)="4")),1,0)+IF(AND((LEFT(AC26,1)="A"),(MID(AC26,3,1)="4")),1,0)+IF(AND((LEFT(AF26,1)="A"),(MID(AF26,3,1)="4")),1,0)+IF(AND((LEFT(AI26,1)="A"),(MID(AI26,3,1)="4")),1,0)+IF(AND((LEFT(AL26,1)="A"),(MID(AL26,3,1)="4")),1,0)+IF(AND((LEFT(AO26,1)="A"),(MID(AO26,3,1)="4")),1,0)+IF(AND((LEFT(Q26,1)="B"),(MID(Q26,3,1)="3")),1,0)+IF(AND((LEFT(T26,1)="B"),(MID(T26,3,1)="3")),1,0)+IF(AND((LEFT(W26,1)="B"),(MID(W26,3,1)="3")),1,0)+IF(AND((LEFT(Z26,1)="B"),(MID(Z26,3,1)="3")),1,0)+IF(AND((LEFT(AC26,1)="B"),(MID(AC26,3,1)="3")),1,0)+IF(AND((LEFT(AF26,1)="B"),(MID(AF26,3,1)="3")),1,0)+IF(AND((LEFT(AI26,1)="B"),(MID(AI26,3,1)="3")),1,0)+IF(AND((LEFT(N26,1)="B"),(MID(N26,3,1)="3")),1,0)+IF(AND((LEFT(AL26,1)="B"),(MID(AL26,3,1)="3")),1,0)+IF(AND((LEFT(AO26,1)="B"),(MID(AO26,3,1)="3"))*1,0))</f>
        <v>0</v>
      </c>
      <c r="G26" s="136">
        <f>E26-F26</f>
        <v>2</v>
      </c>
      <c r="H26" s="64">
        <f t="shared" si="12"/>
        <v>2</v>
      </c>
      <c r="I26" s="97">
        <f t="shared" si="13"/>
        <v>3</v>
      </c>
      <c r="J26" s="22">
        <f>SUM(P26,S26,V26,Y26,AB26,AE26,AH26,AK26,AN26,AQ26)</f>
        <v>9.7100000000000009</v>
      </c>
      <c r="K26" s="33">
        <v>0</v>
      </c>
      <c r="L26" s="33">
        <f>H26+I26</f>
        <v>5</v>
      </c>
      <c r="M26" s="38">
        <f>IF(ISERROR((J26)/L26),0,(J26)/L26)</f>
        <v>1.9420000000000002</v>
      </c>
      <c r="N26" s="42" t="s">
        <v>31</v>
      </c>
      <c r="O26" s="40"/>
      <c r="P26" s="41"/>
      <c r="Q26" s="39" t="s">
        <v>51</v>
      </c>
      <c r="R26" s="40">
        <v>22.74</v>
      </c>
      <c r="S26" s="41">
        <v>6.5</v>
      </c>
      <c r="T26" s="39" t="s">
        <v>79</v>
      </c>
      <c r="U26" s="40">
        <v>21.57</v>
      </c>
      <c r="V26" s="41">
        <v>3.21</v>
      </c>
      <c r="W26" s="42"/>
      <c r="X26" s="40"/>
      <c r="Y26" s="41"/>
      <c r="Z26" s="42"/>
      <c r="AA26" s="40"/>
      <c r="AB26" s="41"/>
      <c r="AC26" s="39"/>
      <c r="AD26" s="40"/>
      <c r="AE26" s="41"/>
      <c r="AF26" s="42"/>
      <c r="AG26" s="40"/>
      <c r="AH26" s="41"/>
      <c r="AI26" s="39"/>
      <c r="AJ26" s="40"/>
      <c r="AK26" s="41"/>
      <c r="AL26" s="42"/>
      <c r="AM26" s="40"/>
      <c r="AN26" s="41"/>
      <c r="AO26" s="43"/>
      <c r="AP26" s="44"/>
      <c r="AQ26" s="45"/>
      <c r="AR26" s="46">
        <f>IF(ISERROR(AVERAGE(R26,U26,X26,AA26,AD26,AG26,AJ26,AM26,AP26)),0,(AVERAGE(R26,U26,X26,AA26,AD26,AG26,AJ26,AM26,AP26)))</f>
        <v>22.155000000000001</v>
      </c>
      <c r="AS26" s="41">
        <f>AR26+F26</f>
        <v>22.155000000000001</v>
      </c>
      <c r="AT26" s="47" t="str">
        <f>BH26</f>
        <v>OOOOOOOOO</v>
      </c>
      <c r="AU26" s="48" t="str">
        <f>LEFT(BJ26,5)</f>
        <v>OOOOO</v>
      </c>
      <c r="AW26" s="33" t="str">
        <f t="shared" si="10"/>
        <v/>
      </c>
      <c r="AX26" s="33" t="str">
        <f t="shared" si="0"/>
        <v>O</v>
      </c>
      <c r="AY26" s="33" t="str">
        <f t="shared" si="1"/>
        <v>O</v>
      </c>
      <c r="AZ26" s="33" t="str">
        <f t="shared" si="2"/>
        <v>O</v>
      </c>
      <c r="BA26" s="33" t="str">
        <f t="shared" si="3"/>
        <v>O</v>
      </c>
      <c r="BB26" s="33" t="str">
        <f t="shared" si="4"/>
        <v>O</v>
      </c>
      <c r="BC26" s="33" t="str">
        <f t="shared" si="5"/>
        <v>O</v>
      </c>
      <c r="BD26" s="33" t="str">
        <f t="shared" si="6"/>
        <v>O</v>
      </c>
      <c r="BE26" s="33" t="str">
        <f t="shared" si="7"/>
        <v>O</v>
      </c>
      <c r="BF26" s="33" t="str">
        <f t="shared" si="8"/>
        <v>O</v>
      </c>
      <c r="BH26" s="34" t="str">
        <f t="shared" si="11"/>
        <v>OOOOOOOOO</v>
      </c>
      <c r="BI26" s="34" t="s">
        <v>53</v>
      </c>
      <c r="BJ26" s="34" t="str">
        <f t="shared" si="9"/>
        <v>OOOOOOOOOOOOOPOPPO</v>
      </c>
    </row>
    <row r="27" spans="2:62" hidden="1" x14ac:dyDescent="0.25">
      <c r="B27" s="35">
        <v>26</v>
      </c>
      <c r="D27" s="133" t="s">
        <v>106</v>
      </c>
      <c r="E27" s="37">
        <f>COUNT(O27,R27,U27,X27,AA27,AD27,AG27,AJ27,AM27,AP27)</f>
        <v>0</v>
      </c>
      <c r="F27" s="33">
        <f>SUM(IF(AND((LEFT(Q27,1)="A"),(MID(Q27,3,1)="4")),1,0)+IF(AND((LEFT(T27,1)="A"),(MID(T27,3,1)="4")),1,0)+IF(AND((LEFT(W27,1)="A"),(MID(W27,3,1)="4")),1,0)+IF(AND((LEFT(Z27,1)="A"),(MID(Z27,3,1)="4")),1,0)+IF(AND((LEFT(AC27,1)="A"),(MID(AC27,3,1)="4")),1,0)+IF(AND((LEFT(AF27,1)="A"),(MID(AF27,3,1)="4")),1,0)+IF(AND((LEFT(AI27,1)="A"),(MID(AI27,3,1)="4")),1,0)+IF(AND((LEFT(AL27,1)="A"),(MID(AL27,3,1)="4")),1,0)+IF(AND((LEFT(AO27,1)="A"),(MID(AO27,3,1)="4")),1,0)+IF(AND((LEFT(Q27,1)="B"),(MID(Q27,3,1)="3")),1,0)+IF(AND((LEFT(T27,1)="B"),(MID(T27,3,1)="3")),1,0)+IF(AND((LEFT(W27,1)="B"),(MID(W27,3,1)="3")),1,0)+IF(AND((LEFT(Z27,1)="B"),(MID(Z27,3,1)="3")),1,0)+IF(AND((LEFT(AC27,1)="B"),(MID(AC27,3,1)="3")),1,0)+IF(AND((LEFT(AF27,1)="B"),(MID(AF27,3,1)="3")),1,0)+IF(AND((LEFT(AI27,1)="B"),(MID(AI27,3,1)="3")),1,0)+IF(AND((LEFT(N27,1)="B"),(MID(N27,3,1)="3")),1,0)+IF(AND((LEFT(AL27,1)="B"),(MID(AL27,3,1)="3")),1,0)+IF(AND((LEFT(AO27,1)="B"),(MID(AO27,3,1)="3"))*1,0))</f>
        <v>0</v>
      </c>
      <c r="G27" s="136">
        <f>E27-F27</f>
        <v>0</v>
      </c>
      <c r="H27" s="64" t="e">
        <f t="shared" si="12"/>
        <v>#VALUE!</v>
      </c>
      <c r="I27" s="97" t="e">
        <f t="shared" si="13"/>
        <v>#VALUE!</v>
      </c>
      <c r="J27" s="22">
        <f>SUM(P27,S27,V27,Y27,AB27,AE27,AH27,AK27,AN27,AQ27)</f>
        <v>0</v>
      </c>
      <c r="K27" s="33"/>
      <c r="L27" s="33" t="e">
        <f>H27+I27</f>
        <v>#VALUE!</v>
      </c>
      <c r="M27" s="38">
        <f>IF(ISERROR((J27)/L27),0,(J27)/L27)</f>
        <v>0</v>
      </c>
      <c r="N27" s="39" t="s">
        <v>31</v>
      </c>
      <c r="O27" s="40"/>
      <c r="P27" s="41"/>
      <c r="Q27" s="39"/>
      <c r="R27" s="40"/>
      <c r="S27" s="41"/>
      <c r="T27" s="39"/>
      <c r="U27" s="40"/>
      <c r="V27" s="41"/>
      <c r="W27" s="39"/>
      <c r="X27" s="40"/>
      <c r="Y27" s="41"/>
      <c r="Z27" s="39"/>
      <c r="AA27" s="40"/>
      <c r="AB27" s="41"/>
      <c r="AC27" s="39"/>
      <c r="AD27" s="40"/>
      <c r="AE27" s="41"/>
      <c r="AF27" s="39"/>
      <c r="AG27" s="40"/>
      <c r="AH27" s="41"/>
      <c r="AI27" s="39"/>
      <c r="AJ27" s="40"/>
      <c r="AK27" s="41"/>
      <c r="AL27" s="39"/>
      <c r="AM27" s="40"/>
      <c r="AN27" s="41"/>
      <c r="AO27" s="39"/>
      <c r="AP27" s="40"/>
      <c r="AQ27" s="41"/>
      <c r="AR27" s="46">
        <f>IF(ISERROR(AVERAGE(R27,U27,X27,AA27,AD27,AG27,AJ27,AM27,AP27)),0,(AVERAGE(R27,U27,X27,AA27,AD27,AG27,AJ27,AM27,AP27)))</f>
        <v>0</v>
      </c>
      <c r="AS27" s="41">
        <f>AR27+F27</f>
        <v>0</v>
      </c>
      <c r="AT27" s="47" t="str">
        <f>BH27</f>
        <v>OOOOOOOOO</v>
      </c>
      <c r="AU27" s="48" t="str">
        <f>LEFT(BJ27,5)</f>
        <v>OOOOO</v>
      </c>
      <c r="AW27" s="33" t="str">
        <f t="shared" si="10"/>
        <v/>
      </c>
      <c r="AX27" s="33" t="str">
        <f t="shared" si="0"/>
        <v>O</v>
      </c>
      <c r="AY27" s="33" t="str">
        <f t="shared" si="1"/>
        <v>O</v>
      </c>
      <c r="AZ27" s="33" t="str">
        <f t="shared" si="2"/>
        <v>O</v>
      </c>
      <c r="BA27" s="33" t="str">
        <f t="shared" si="3"/>
        <v>O</v>
      </c>
      <c r="BB27" s="33" t="str">
        <f t="shared" si="4"/>
        <v>O</v>
      </c>
      <c r="BC27" s="33" t="str">
        <f t="shared" si="5"/>
        <v>O</v>
      </c>
      <c r="BD27" s="33" t="str">
        <f t="shared" si="6"/>
        <v>O</v>
      </c>
      <c r="BE27" s="33" t="str">
        <f t="shared" si="7"/>
        <v>O</v>
      </c>
      <c r="BF27" s="33" t="str">
        <f t="shared" si="8"/>
        <v>O</v>
      </c>
      <c r="BH27" s="34" t="str">
        <f t="shared" si="11"/>
        <v>OOOOOOOOO</v>
      </c>
      <c r="BI27" s="34"/>
      <c r="BJ27" s="34" t="str">
        <f t="shared" si="9"/>
        <v>OOOOOOOOO</v>
      </c>
    </row>
    <row r="28" spans="2:62" hidden="1" x14ac:dyDescent="0.25">
      <c r="B28" s="49">
        <v>26</v>
      </c>
      <c r="D28" s="133" t="s">
        <v>108</v>
      </c>
      <c r="E28" s="37">
        <f>COUNT(O28,R28,U28,X28,AA28,AD28,AG28,AJ28,AM28,AP28)</f>
        <v>0</v>
      </c>
      <c r="F28" s="33">
        <f>SUM(IF(AND((LEFT(Q28,1)="A"),(MID(Q28,3,1)="4")),1,0)+IF(AND((LEFT(T28,1)="A"),(MID(T28,3,1)="4")),1,0)+IF(AND((LEFT(W28,1)="A"),(MID(W28,3,1)="4")),1,0)+IF(AND((LEFT(Z28,1)="A"),(MID(Z28,3,1)="4")),1,0)+IF(AND((LEFT(AC28,1)="A"),(MID(AC28,3,1)="4")),1,0)+IF(AND((LEFT(AF28,1)="A"),(MID(AF28,3,1)="4")),1,0)+IF(AND((LEFT(AI28,1)="A"),(MID(AI28,3,1)="4")),1,0)+IF(AND((LEFT(AL28,1)="A"),(MID(AL28,3,1)="4")),1,0)+IF(AND((LEFT(AO28,1)="A"),(MID(AO28,3,1)="4")),1,0)+IF(AND((LEFT(Q28,1)="B"),(MID(Q28,3,1)="3")),1,0)+IF(AND((LEFT(T28,1)="B"),(MID(T28,3,1)="3")),1,0)+IF(AND((LEFT(W28,1)="B"),(MID(W28,3,1)="3")),1,0)+IF(AND((LEFT(Z28,1)="B"),(MID(Z28,3,1)="3")),1,0)+IF(AND((LEFT(AC28,1)="B"),(MID(AC28,3,1)="3")),1,0)+IF(AND((LEFT(AF28,1)="B"),(MID(AF28,3,1)="3")),1,0)+IF(AND((LEFT(AI28,1)="B"),(MID(AI28,3,1)="3")),1,0)+IF(AND((LEFT(N28,1)="B"),(MID(N28,3,1)="3")),1,0)+IF(AND((LEFT(AL28,1)="B"),(MID(AL28,3,1)="3")),1,0)+IF(AND((LEFT(AO28,1)="B"),(MID(AO28,3,1)="3"))*1,0))</f>
        <v>0</v>
      </c>
      <c r="G28" s="136">
        <f>E28-F28</f>
        <v>0</v>
      </c>
      <c r="H28" s="64" t="e">
        <f t="shared" si="12"/>
        <v>#VALUE!</v>
      </c>
      <c r="I28" s="97" t="e">
        <f t="shared" si="13"/>
        <v>#VALUE!</v>
      </c>
      <c r="J28" s="22">
        <f>SUM(P28,S28,V28,Y28,AB28,AE28,AH28,AK28,AN28,AQ28)</f>
        <v>0</v>
      </c>
      <c r="K28" s="33"/>
      <c r="L28" s="33" t="e">
        <f>H28+I28</f>
        <v>#VALUE!</v>
      </c>
      <c r="M28" s="38">
        <f>IF(ISERROR((J28)/L28),0,(J28)/L28)</f>
        <v>0</v>
      </c>
      <c r="N28" s="39" t="s">
        <v>31</v>
      </c>
      <c r="O28" s="40"/>
      <c r="P28" s="41"/>
      <c r="Q28" s="39"/>
      <c r="R28" s="40"/>
      <c r="S28" s="41"/>
      <c r="T28" s="39"/>
      <c r="U28" s="40"/>
      <c r="V28" s="41"/>
      <c r="W28" s="39"/>
      <c r="X28" s="40"/>
      <c r="Y28" s="41"/>
      <c r="Z28" s="39"/>
      <c r="AA28" s="40"/>
      <c r="AB28" s="41"/>
      <c r="AC28" s="39"/>
      <c r="AD28" s="40"/>
      <c r="AE28" s="41"/>
      <c r="AF28" s="39"/>
      <c r="AG28" s="40"/>
      <c r="AH28" s="41"/>
      <c r="AI28" s="39"/>
      <c r="AJ28" s="40"/>
      <c r="AK28" s="41"/>
      <c r="AL28" s="39"/>
      <c r="AM28" s="40"/>
      <c r="AN28" s="41"/>
      <c r="AO28" s="39"/>
      <c r="AP28" s="40"/>
      <c r="AQ28" s="41"/>
      <c r="AR28" s="46">
        <f>IF(ISERROR(AVERAGE(R28,U28,X28,AA28,AD28,AG28,AJ28,AM28,AP28)),0,(AVERAGE(R28,U28,X28,AA28,AD28,AG28,AJ28,AM28,AP28)))</f>
        <v>0</v>
      </c>
      <c r="AS28" s="41">
        <f>AR28+F28</f>
        <v>0</v>
      </c>
      <c r="AT28" s="47" t="str">
        <f>BH28</f>
        <v>OOOOOOOOO</v>
      </c>
      <c r="AU28" s="48" t="str">
        <f>LEFT(BJ28,5)</f>
        <v>OOOOO</v>
      </c>
      <c r="AW28" s="33" t="str">
        <f t="shared" si="10"/>
        <v/>
      </c>
      <c r="AX28" s="33" t="str">
        <f t="shared" si="0"/>
        <v>O</v>
      </c>
      <c r="AY28" s="33" t="str">
        <f t="shared" si="1"/>
        <v>O</v>
      </c>
      <c r="AZ28" s="33" t="str">
        <f t="shared" si="2"/>
        <v>O</v>
      </c>
      <c r="BA28" s="33" t="str">
        <f t="shared" si="3"/>
        <v>O</v>
      </c>
      <c r="BB28" s="33" t="str">
        <f t="shared" si="4"/>
        <v>O</v>
      </c>
      <c r="BC28" s="33" t="str">
        <f t="shared" si="5"/>
        <v>O</v>
      </c>
      <c r="BD28" s="33" t="str">
        <f t="shared" si="6"/>
        <v>O</v>
      </c>
      <c r="BE28" s="33" t="str">
        <f t="shared" si="7"/>
        <v>O</v>
      </c>
      <c r="BF28" s="33" t="str">
        <f t="shared" si="8"/>
        <v>O</v>
      </c>
      <c r="BH28" s="34" t="str">
        <f t="shared" si="11"/>
        <v>OOOOOOOOO</v>
      </c>
      <c r="BI28" s="34"/>
      <c r="BJ28" s="34" t="str">
        <f t="shared" si="9"/>
        <v>OOOOOOOOO</v>
      </c>
    </row>
    <row r="29" spans="2:62" hidden="1" x14ac:dyDescent="0.25">
      <c r="B29" s="49">
        <v>26</v>
      </c>
      <c r="D29" s="133" t="s">
        <v>110</v>
      </c>
      <c r="E29" s="37">
        <f>COUNT(O29,R29,U29,X29,AA29,AD29,AG29,AJ29,AM29,AP29)</f>
        <v>0</v>
      </c>
      <c r="F29" s="33">
        <f>SUM(IF(AND((LEFT(Q29,1)="A"),(MID(Q29,3,1)="4")),1,0)+IF(AND((LEFT(T29,1)="A"),(MID(T29,3,1)="4")),1,0)+IF(AND((LEFT(W29,1)="A"),(MID(W29,3,1)="4")),1,0)+IF(AND((LEFT(Z29,1)="A"),(MID(Z29,3,1)="4")),1,0)+IF(AND((LEFT(AC29,1)="A"),(MID(AC29,3,1)="4")),1,0)+IF(AND((LEFT(AF29,1)="A"),(MID(AF29,3,1)="4")),1,0)+IF(AND((LEFT(AI29,1)="A"),(MID(AI29,3,1)="4")),1,0)+IF(AND((LEFT(AL29,1)="A"),(MID(AL29,3,1)="4")),1,0)+IF(AND((LEFT(AO29,1)="A"),(MID(AO29,3,1)="4")),1,0)+IF(AND((LEFT(Q29,1)="B"),(MID(Q29,3,1)="3")),1,0)+IF(AND((LEFT(T29,1)="B"),(MID(T29,3,1)="3")),1,0)+IF(AND((LEFT(W29,1)="B"),(MID(W29,3,1)="3")),1,0)+IF(AND((LEFT(Z29,1)="B"),(MID(Z29,3,1)="3")),1,0)+IF(AND((LEFT(AC29,1)="B"),(MID(AC29,3,1)="3")),1,0)+IF(AND((LEFT(AF29,1)="B"),(MID(AF29,3,1)="3")),1,0)+IF(AND((LEFT(AI29,1)="B"),(MID(AI29,3,1)="3")),1,0)+IF(AND((LEFT(N29,1)="B"),(MID(N29,3,1)="3")),1,0)+IF(AND((LEFT(AL29,1)="B"),(MID(AL29,3,1)="3")),1,0)+IF(AND((LEFT(AO29,1)="B"),(MID(AO29,3,1)="3"))*1,0))</f>
        <v>0</v>
      </c>
      <c r="G29" s="136">
        <f>E29-F29</f>
        <v>0</v>
      </c>
      <c r="H29" s="64" t="e">
        <f t="shared" si="12"/>
        <v>#VALUE!</v>
      </c>
      <c r="I29" s="97" t="e">
        <f t="shared" si="13"/>
        <v>#VALUE!</v>
      </c>
      <c r="J29" s="22">
        <f>SUM(P29,S29,V29,Y29,AB29,AE29,AH29,AK29,AN29,AQ29)</f>
        <v>0</v>
      </c>
      <c r="K29" s="33"/>
      <c r="L29" s="33" t="e">
        <f>H29+I29</f>
        <v>#VALUE!</v>
      </c>
      <c r="M29" s="38">
        <f>IF(ISERROR((J29)/L29),0,(J29)/L29)</f>
        <v>0</v>
      </c>
      <c r="N29" s="39" t="s">
        <v>31</v>
      </c>
      <c r="O29" s="40"/>
      <c r="P29" s="41"/>
      <c r="Q29" s="39"/>
      <c r="R29" s="40"/>
      <c r="S29" s="41"/>
      <c r="T29" s="39"/>
      <c r="U29" s="40"/>
      <c r="V29" s="41"/>
      <c r="W29" s="39"/>
      <c r="X29" s="40"/>
      <c r="Y29" s="41"/>
      <c r="Z29" s="39"/>
      <c r="AA29" s="40"/>
      <c r="AB29" s="41"/>
      <c r="AC29" s="39"/>
      <c r="AD29" s="40"/>
      <c r="AE29" s="41"/>
      <c r="AF29" s="39"/>
      <c r="AG29" s="40"/>
      <c r="AH29" s="41"/>
      <c r="AI29" s="39"/>
      <c r="AJ29" s="40"/>
      <c r="AK29" s="41"/>
      <c r="AL29" s="39"/>
      <c r="AM29" s="40"/>
      <c r="AN29" s="41"/>
      <c r="AO29" s="39"/>
      <c r="AP29" s="40"/>
      <c r="AQ29" s="41"/>
      <c r="AR29" s="46">
        <f>IF(ISERROR(AVERAGE(R29,U29,X29,AA29,AD29,AG29,AJ29,AM29,AP29)),0,(AVERAGE(R29,U29,X29,AA29,AD29,AG29,AJ29,AM29,AP29)))</f>
        <v>0</v>
      </c>
      <c r="AS29" s="41">
        <f>AR29+F29</f>
        <v>0</v>
      </c>
      <c r="AT29" s="47" t="str">
        <f>BH29</f>
        <v>OOOOOOOOO</v>
      </c>
      <c r="AU29" s="48" t="str">
        <f>LEFT(BJ29,5)</f>
        <v>OOOOO</v>
      </c>
      <c r="AW29" s="33" t="str">
        <f t="shared" si="10"/>
        <v/>
      </c>
      <c r="AX29" s="33" t="str">
        <f t="shared" si="0"/>
        <v>O</v>
      </c>
      <c r="AY29" s="33" t="str">
        <f t="shared" si="1"/>
        <v>O</v>
      </c>
      <c r="AZ29" s="33" t="str">
        <f t="shared" si="2"/>
        <v>O</v>
      </c>
      <c r="BA29" s="33" t="str">
        <f t="shared" si="3"/>
        <v>O</v>
      </c>
      <c r="BB29" s="33" t="str">
        <f t="shared" si="4"/>
        <v>O</v>
      </c>
      <c r="BC29" s="33" t="str">
        <f t="shared" si="5"/>
        <v>O</v>
      </c>
      <c r="BD29" s="33" t="str">
        <f t="shared" si="6"/>
        <v>O</v>
      </c>
      <c r="BE29" s="33" t="str">
        <f t="shared" si="7"/>
        <v>O</v>
      </c>
      <c r="BF29" s="33" t="str">
        <f t="shared" si="8"/>
        <v>O</v>
      </c>
      <c r="BH29" s="34" t="str">
        <f t="shared" si="11"/>
        <v>OOOOOOOOO</v>
      </c>
      <c r="BI29" s="34"/>
      <c r="BJ29" s="34" t="str">
        <f t="shared" si="9"/>
        <v>OOOOOOOOO</v>
      </c>
    </row>
    <row r="30" spans="2:62" hidden="1" x14ac:dyDescent="0.25">
      <c r="B30" s="49">
        <v>26</v>
      </c>
      <c r="D30" s="133" t="s">
        <v>112</v>
      </c>
      <c r="E30" s="37">
        <f>COUNT(O30,R30,U30,X30,AA30,AD30,AG30,AJ30,AM30,AP30)</f>
        <v>0</v>
      </c>
      <c r="F30" s="33">
        <f>SUM(IF(AND((LEFT(Q30,1)="A"),(MID(Q30,3,1)="4")),1,0)+IF(AND((LEFT(T30,1)="A"),(MID(T30,3,1)="4")),1,0)+IF(AND((LEFT(W30,1)="A"),(MID(W30,3,1)="4")),1,0)+IF(AND((LEFT(Z30,1)="A"),(MID(Z30,3,1)="4")),1,0)+IF(AND((LEFT(AC30,1)="A"),(MID(AC30,3,1)="4")),1,0)+IF(AND((LEFT(AF30,1)="A"),(MID(AF30,3,1)="4")),1,0)+IF(AND((LEFT(AI30,1)="A"),(MID(AI30,3,1)="4")),1,0)+IF(AND((LEFT(AL30,1)="A"),(MID(AL30,3,1)="4")),1,0)+IF(AND((LEFT(AO30,1)="A"),(MID(AO30,3,1)="4")),1,0)+IF(AND((LEFT(Q30,1)="B"),(MID(Q30,3,1)="3")),1,0)+IF(AND((LEFT(T30,1)="B"),(MID(T30,3,1)="3")),1,0)+IF(AND((LEFT(W30,1)="B"),(MID(W30,3,1)="3")),1,0)+IF(AND((LEFT(Z30,1)="B"),(MID(Z30,3,1)="3")),1,0)+IF(AND((LEFT(AC30,1)="B"),(MID(AC30,3,1)="3")),1,0)+IF(AND((LEFT(AF30,1)="B"),(MID(AF30,3,1)="3")),1,0)+IF(AND((LEFT(AI30,1)="B"),(MID(AI30,3,1)="3")),1,0)+IF(AND((LEFT(N30,1)="B"),(MID(N30,3,1)="3")),1,0)+IF(AND((LEFT(AL30,1)="B"),(MID(AL30,3,1)="3")),1,0)+IF(AND((LEFT(AO30,1)="B"),(MID(AO30,3,1)="3"))*1,0))</f>
        <v>0</v>
      </c>
      <c r="G30" s="136">
        <f>E30-F30</f>
        <v>0</v>
      </c>
      <c r="H30" s="64" t="e">
        <f t="shared" si="12"/>
        <v>#VALUE!</v>
      </c>
      <c r="I30" s="97" t="e">
        <f t="shared" si="13"/>
        <v>#VALUE!</v>
      </c>
      <c r="J30" s="22">
        <f>SUM(P30,S30,V30,Y30,AB30,AE30,AH30,AK30,AN30,AQ30)</f>
        <v>0</v>
      </c>
      <c r="K30" s="33"/>
      <c r="L30" s="33" t="e">
        <f>H30+I30</f>
        <v>#VALUE!</v>
      </c>
      <c r="M30" s="38">
        <f>IF(ISERROR((J30)/L30),0,(J30)/L30)</f>
        <v>0</v>
      </c>
      <c r="N30" s="39" t="s">
        <v>31</v>
      </c>
      <c r="O30" s="40"/>
      <c r="P30" s="41"/>
      <c r="Q30" s="39"/>
      <c r="R30" s="40"/>
      <c r="S30" s="41"/>
      <c r="T30" s="39"/>
      <c r="U30" s="40"/>
      <c r="V30" s="41"/>
      <c r="W30" s="39"/>
      <c r="X30" s="40"/>
      <c r="Y30" s="41"/>
      <c r="Z30" s="39"/>
      <c r="AA30" s="40"/>
      <c r="AB30" s="41"/>
      <c r="AC30" s="39"/>
      <c r="AD30" s="40"/>
      <c r="AE30" s="41"/>
      <c r="AF30" s="39"/>
      <c r="AG30" s="40"/>
      <c r="AH30" s="41"/>
      <c r="AI30" s="39"/>
      <c r="AJ30" s="40"/>
      <c r="AK30" s="41"/>
      <c r="AL30" s="39"/>
      <c r="AM30" s="40"/>
      <c r="AN30" s="41"/>
      <c r="AO30" s="39"/>
      <c r="AP30" s="40"/>
      <c r="AQ30" s="41"/>
      <c r="AR30" s="46">
        <f>IF(ISERROR(AVERAGE(R30,U30,X30,AA30,AD30,AG30,AJ30,AM30,AP30)),0,(AVERAGE(R30,U30,X30,AA30,AD30,AG30,AJ30,AM30,AP30)))</f>
        <v>0</v>
      </c>
      <c r="AS30" s="41">
        <f>AR30+F30</f>
        <v>0</v>
      </c>
      <c r="AT30" s="47" t="str">
        <f>BH30</f>
        <v>OOOOOOOOO</v>
      </c>
      <c r="AU30" s="48" t="str">
        <f>LEFT(BJ30,5)</f>
        <v>OOOOO</v>
      </c>
      <c r="AW30" s="33" t="str">
        <f t="shared" si="10"/>
        <v/>
      </c>
      <c r="AX30" s="33" t="str">
        <f t="shared" si="0"/>
        <v>O</v>
      </c>
      <c r="AY30" s="33" t="str">
        <f t="shared" si="1"/>
        <v>O</v>
      </c>
      <c r="AZ30" s="33" t="str">
        <f t="shared" si="2"/>
        <v>O</v>
      </c>
      <c r="BA30" s="33" t="str">
        <f t="shared" si="3"/>
        <v>O</v>
      </c>
      <c r="BB30" s="33" t="str">
        <f t="shared" si="4"/>
        <v>O</v>
      </c>
      <c r="BC30" s="33" t="str">
        <f t="shared" si="5"/>
        <v>O</v>
      </c>
      <c r="BD30" s="33" t="str">
        <f t="shared" si="6"/>
        <v>O</v>
      </c>
      <c r="BE30" s="33" t="str">
        <f t="shared" si="7"/>
        <v>O</v>
      </c>
      <c r="BF30" s="33" t="str">
        <f t="shared" si="8"/>
        <v>O</v>
      </c>
      <c r="BH30" s="34" t="str">
        <f t="shared" si="11"/>
        <v>OOOOOOOOO</v>
      </c>
      <c r="BI30" s="34"/>
      <c r="BJ30" s="34" t="str">
        <f t="shared" si="9"/>
        <v>OOOOOOOOO</v>
      </c>
    </row>
    <row r="31" spans="2:62" hidden="1" x14ac:dyDescent="0.25">
      <c r="B31" s="49">
        <v>26</v>
      </c>
      <c r="D31" s="133" t="s">
        <v>114</v>
      </c>
      <c r="E31" s="37">
        <f>COUNT(O31,R31,U31,X31,AA31,AD31,AG31,AJ31,AM31,AP31)</f>
        <v>0</v>
      </c>
      <c r="F31" s="33">
        <f>SUM(IF(AND((LEFT(Q31,1)="A"),(MID(Q31,3,1)="4")),1,0)+IF(AND((LEFT(T31,1)="A"),(MID(T31,3,1)="4")),1,0)+IF(AND((LEFT(W31,1)="A"),(MID(W31,3,1)="4")),1,0)+IF(AND((LEFT(Z31,1)="A"),(MID(Z31,3,1)="4")),1,0)+IF(AND((LEFT(AC31,1)="A"),(MID(AC31,3,1)="4")),1,0)+IF(AND((LEFT(AF31,1)="A"),(MID(AF31,3,1)="4")),1,0)+IF(AND((LEFT(AI31,1)="A"),(MID(AI31,3,1)="4")),1,0)+IF(AND((LEFT(AL31,1)="A"),(MID(AL31,3,1)="4")),1,0)+IF(AND((LEFT(AO31,1)="A"),(MID(AO31,3,1)="4")),1,0)+IF(AND((LEFT(Q31,1)="B"),(MID(Q31,3,1)="3")),1,0)+IF(AND((LEFT(T31,1)="B"),(MID(T31,3,1)="3")),1,0)+IF(AND((LEFT(W31,1)="B"),(MID(W31,3,1)="3")),1,0)+IF(AND((LEFT(Z31,1)="B"),(MID(Z31,3,1)="3")),1,0)+IF(AND((LEFT(AC31,1)="B"),(MID(AC31,3,1)="3")),1,0)+IF(AND((LEFT(AF31,1)="B"),(MID(AF31,3,1)="3")),1,0)+IF(AND((LEFT(AI31,1)="B"),(MID(AI31,3,1)="3")),1,0)+IF(AND((LEFT(N31,1)="B"),(MID(N31,3,1)="3")),1,0)+IF(AND((LEFT(AL31,1)="B"),(MID(AL31,3,1)="3")),1,0)+IF(AND((LEFT(AO31,1)="B"),(MID(AO31,3,1)="3"))*1,0))</f>
        <v>0</v>
      </c>
      <c r="G31" s="136">
        <f>E31-F31</f>
        <v>0</v>
      </c>
      <c r="H31" s="64" t="e">
        <f t="shared" si="12"/>
        <v>#VALUE!</v>
      </c>
      <c r="I31" s="97" t="e">
        <f t="shared" si="13"/>
        <v>#VALUE!</v>
      </c>
      <c r="J31" s="22">
        <f>SUM(P31,S31,V31,Y31,AB31,AE31,AH31,AK31,AN31,AQ31)</f>
        <v>0</v>
      </c>
      <c r="K31" s="33"/>
      <c r="L31" s="33" t="e">
        <f>H31+I31</f>
        <v>#VALUE!</v>
      </c>
      <c r="M31" s="38">
        <f>IF(ISERROR((J31)/L31),0,(J31)/L31)</f>
        <v>0</v>
      </c>
      <c r="N31" s="39" t="s">
        <v>31</v>
      </c>
      <c r="O31" s="40"/>
      <c r="P31" s="41"/>
      <c r="Q31" s="39"/>
      <c r="R31" s="40"/>
      <c r="S31" s="41"/>
      <c r="T31" s="39"/>
      <c r="U31" s="40"/>
      <c r="V31" s="41"/>
      <c r="W31" s="39"/>
      <c r="X31" s="40"/>
      <c r="Y31" s="41"/>
      <c r="Z31" s="39"/>
      <c r="AA31" s="40"/>
      <c r="AB31" s="41"/>
      <c r="AC31" s="39"/>
      <c r="AD31" s="40"/>
      <c r="AE31" s="41"/>
      <c r="AF31" s="39"/>
      <c r="AG31" s="40"/>
      <c r="AH31" s="41"/>
      <c r="AI31" s="39"/>
      <c r="AJ31" s="40"/>
      <c r="AK31" s="41"/>
      <c r="AL31" s="39"/>
      <c r="AM31" s="40"/>
      <c r="AN31" s="41"/>
      <c r="AO31" s="39"/>
      <c r="AP31" s="40"/>
      <c r="AQ31" s="41"/>
      <c r="AR31" s="46">
        <f>IF(ISERROR(AVERAGE(R31,U31,X31,AA31,AD31,AG31,AJ31,AM31,AP31)),0,(AVERAGE(R31,U31,X31,AA31,AD31,AG31,AJ31,AM31,AP31)))</f>
        <v>0</v>
      </c>
      <c r="AS31" s="41">
        <f>AR31+F31</f>
        <v>0</v>
      </c>
      <c r="AT31" s="47" t="str">
        <f>BH31</f>
        <v>OOOOOOOOO</v>
      </c>
      <c r="AU31" s="48" t="str">
        <f>LEFT(BJ31,5)</f>
        <v>OOOOO</v>
      </c>
      <c r="AW31" s="33" t="str">
        <f t="shared" si="10"/>
        <v/>
      </c>
      <c r="AX31" s="33" t="str">
        <f t="shared" si="0"/>
        <v>O</v>
      </c>
      <c r="AY31" s="33" t="str">
        <f t="shared" si="1"/>
        <v>O</v>
      </c>
      <c r="AZ31" s="33" t="str">
        <f t="shared" si="2"/>
        <v>O</v>
      </c>
      <c r="BA31" s="33" t="str">
        <f t="shared" si="3"/>
        <v>O</v>
      </c>
      <c r="BB31" s="33" t="str">
        <f t="shared" si="4"/>
        <v>O</v>
      </c>
      <c r="BC31" s="33" t="str">
        <f t="shared" si="5"/>
        <v>O</v>
      </c>
      <c r="BD31" s="33" t="str">
        <f t="shared" si="6"/>
        <v>O</v>
      </c>
      <c r="BE31" s="33" t="str">
        <f t="shared" si="7"/>
        <v>O</v>
      </c>
      <c r="BF31" s="33" t="str">
        <f t="shared" si="8"/>
        <v>O</v>
      </c>
      <c r="BH31" s="34" t="str">
        <f t="shared" si="11"/>
        <v>OOOOOOOOO</v>
      </c>
      <c r="BI31" s="34"/>
      <c r="BJ31" s="34" t="str">
        <f t="shared" si="9"/>
        <v>OOOOOOOOO</v>
      </c>
    </row>
    <row r="32" spans="2:62" hidden="1" x14ac:dyDescent="0.25">
      <c r="B32" s="49">
        <v>26</v>
      </c>
      <c r="D32" s="132" t="s">
        <v>54</v>
      </c>
      <c r="E32" s="37">
        <f>COUNT(O32,R32,U32,X32,AA32,AD32,AG32,AJ32,AM32,AP32)</f>
        <v>0</v>
      </c>
      <c r="F32" s="33">
        <f>SUM(IF(AND((LEFT(Q32,1)="A"),(MID(Q32,3,1)="4")),1,0)+IF(AND((LEFT(T32,1)="A"),(MID(T32,3,1)="4")),1,0)+IF(AND((LEFT(W32,1)="A"),(MID(W32,3,1)="4")),1,0)+IF(AND((LEFT(Z32,1)="A"),(MID(Z32,3,1)="4")),1,0)+IF(AND((LEFT(AC32,1)="A"),(MID(AC32,3,1)="4")),1,0)+IF(AND((LEFT(AF32,1)="A"),(MID(AF32,3,1)="4")),1,0)+IF(AND((LEFT(AI32,1)="A"),(MID(AI32,3,1)="4")),1,0)+IF(AND((LEFT(AL32,1)="A"),(MID(AL32,3,1)="4")),1,0)+IF(AND((LEFT(AO32,1)="A"),(MID(AO32,3,1)="4")),1,0)+IF(AND((LEFT(Q32,1)="B"),(MID(Q32,3,1)="3")),1,0)+IF(AND((LEFT(T32,1)="B"),(MID(T32,3,1)="3")),1,0)+IF(AND((LEFT(W32,1)="B"),(MID(W32,3,1)="3")),1,0)+IF(AND((LEFT(Z32,1)="B"),(MID(Z32,3,1)="3")),1,0)+IF(AND((LEFT(AC32,1)="B"),(MID(AC32,3,1)="3")),1,0)+IF(AND((LEFT(AF32,1)="B"),(MID(AF32,3,1)="3")),1,0)+IF(AND((LEFT(AI32,1)="B"),(MID(AI32,3,1)="3")),1,0)+IF(AND((LEFT(N32,1)="B"),(MID(N32,3,1)="3")),1,0)+IF(AND((LEFT(AL32,1)="B"),(MID(AL32,3,1)="3")),1,0)+IF(AND((LEFT(AO32,1)="B"),(MID(AO32,3,1)="3"))*1,0))</f>
        <v>0</v>
      </c>
      <c r="G32" s="136">
        <f>E32-F32</f>
        <v>0</v>
      </c>
      <c r="H32" s="64" t="e">
        <f t="shared" si="12"/>
        <v>#VALUE!</v>
      </c>
      <c r="I32" s="97" t="e">
        <f t="shared" si="13"/>
        <v>#VALUE!</v>
      </c>
      <c r="J32" s="22">
        <f>SUM(P32,S32,V32,Y32,AB32,AE32,AH32,AK32,AN32,AQ32)</f>
        <v>0</v>
      </c>
      <c r="K32" s="33"/>
      <c r="L32" s="33" t="e">
        <f>H32+I32</f>
        <v>#VALUE!</v>
      </c>
      <c r="M32" s="38">
        <f>IF(ISERROR((J32)/L32),0,(J32)/L32)</f>
        <v>0</v>
      </c>
      <c r="N32" s="39" t="s">
        <v>31</v>
      </c>
      <c r="O32" s="40"/>
      <c r="P32" s="41"/>
      <c r="Q32" s="39"/>
      <c r="R32" s="40"/>
      <c r="S32" s="41"/>
      <c r="T32" s="39"/>
      <c r="U32" s="40"/>
      <c r="V32" s="41"/>
      <c r="W32" s="39"/>
      <c r="X32" s="40"/>
      <c r="Y32" s="41"/>
      <c r="Z32" s="39"/>
      <c r="AA32" s="40"/>
      <c r="AB32" s="41"/>
      <c r="AC32" s="39"/>
      <c r="AD32" s="40"/>
      <c r="AE32" s="41"/>
      <c r="AF32" s="39"/>
      <c r="AG32" s="40"/>
      <c r="AH32" s="41"/>
      <c r="AI32" s="39"/>
      <c r="AJ32" s="40"/>
      <c r="AK32" s="41"/>
      <c r="AL32" s="39"/>
      <c r="AM32" s="40"/>
      <c r="AN32" s="41"/>
      <c r="AO32" s="39"/>
      <c r="AP32" s="40"/>
      <c r="AQ32" s="41"/>
      <c r="AR32" s="46">
        <f>IF(ISERROR(AVERAGE(R32,U32,X32,AA32,AD32,AG32,AJ32,AM32,AP32)),0,(AVERAGE(R32,U32,X32,AA32,AD32,AG32,AJ32,AM32,AP32)))</f>
        <v>0</v>
      </c>
      <c r="AS32" s="41">
        <f>AR32+F32</f>
        <v>0</v>
      </c>
      <c r="AT32" s="47" t="str">
        <f>BH32</f>
        <v>OOOOOOOOO</v>
      </c>
      <c r="AU32" s="48" t="str">
        <f>LEFT(BJ32,5)</f>
        <v>OOOOO</v>
      </c>
      <c r="AW32" s="33" t="str">
        <f t="shared" si="10"/>
        <v/>
      </c>
      <c r="AX32" s="33" t="str">
        <f t="shared" si="0"/>
        <v>O</v>
      </c>
      <c r="AY32" s="33" t="str">
        <f t="shared" si="1"/>
        <v>O</v>
      </c>
      <c r="AZ32" s="33" t="str">
        <f t="shared" si="2"/>
        <v>O</v>
      </c>
      <c r="BA32" s="33" t="str">
        <f t="shared" si="3"/>
        <v>O</v>
      </c>
      <c r="BB32" s="33" t="str">
        <f t="shared" si="4"/>
        <v>O</v>
      </c>
      <c r="BC32" s="33" t="str">
        <f t="shared" si="5"/>
        <v>O</v>
      </c>
      <c r="BD32" s="33" t="str">
        <f t="shared" si="6"/>
        <v>O</v>
      </c>
      <c r="BE32" s="33" t="str">
        <f t="shared" si="7"/>
        <v>O</v>
      </c>
      <c r="BF32" s="33" t="str">
        <f t="shared" si="8"/>
        <v>O</v>
      </c>
      <c r="BH32" s="34" t="str">
        <f t="shared" si="11"/>
        <v>OOOOOOOOO</v>
      </c>
      <c r="BI32" s="34"/>
      <c r="BJ32" s="34" t="str">
        <f t="shared" si="9"/>
        <v>OOOOOOOOO</v>
      </c>
    </row>
    <row r="33" spans="2:62" x14ac:dyDescent="0.25">
      <c r="B33" s="49">
        <v>24</v>
      </c>
      <c r="D33" s="133" t="s">
        <v>106</v>
      </c>
      <c r="E33" s="37">
        <f>COUNT(O33,R33,U33,X33,AA33,AD33,AG33,AJ33,AM33,AP33)</f>
        <v>0</v>
      </c>
      <c r="F33" s="33">
        <f>SUM(IF(AND((LEFT(Q33,1)="A"),(MID(Q33,3,1)="4")),1,0)+IF(AND((LEFT(T33,1)="A"),(MID(T33,3,1)="4")),1,0)+IF(AND((LEFT(W33,1)="A"),(MID(W33,3,1)="4")),1,0)+IF(AND((LEFT(Z33,1)="A"),(MID(Z33,3,1)="4")),1,0)+IF(AND((LEFT(AC33,1)="A"),(MID(AC33,3,1)="4")),1,0)+IF(AND((LEFT(AF33,1)="A"),(MID(AF33,3,1)="4")),1,0)+IF(AND((LEFT(AI33,1)="A"),(MID(AI33,3,1)="4")),1,0)+IF(AND((LEFT(AL33,1)="A"),(MID(AL33,3,1)="4")),1,0)+IF(AND((LEFT(AO33,1)="A"),(MID(AO33,3,1)="4")),1,0)+IF(AND((LEFT(Q33,1)="B"),(MID(Q33,3,1)="3")),1,0)+IF(AND((LEFT(T33,1)="B"),(MID(T33,3,1)="3")),1,0)+IF(AND((LEFT(W33,1)="B"),(MID(W33,3,1)="3")),1,0)+IF(AND((LEFT(Z33,1)="B"),(MID(Z33,3,1)="3")),1,0)+IF(AND((LEFT(AC33,1)="B"),(MID(AC33,3,1)="3")),1,0)+IF(AND((LEFT(AF33,1)="B"),(MID(AF33,3,1)="3")),1,0)+IF(AND((LEFT(AI33,1)="B"),(MID(AI33,3,1)="3")),1,0)+IF(AND((LEFT(N33,1)="B"),(MID(N33,3,1)="3")),1,0)+IF(AND((LEFT(AL33,1)="B"),(MID(AL33,3,1)="3")),1,0)+IF(AND((LEFT(AO33,1)="B"),(MID(AO33,3,1)="3"))*1,0))</f>
        <v>0</v>
      </c>
      <c r="G33" s="136">
        <f>E33-F33</f>
        <v>0</v>
      </c>
      <c r="H33" s="64" t="e">
        <f t="shared" si="12"/>
        <v>#VALUE!</v>
      </c>
      <c r="I33" s="97" t="e">
        <f t="shared" si="13"/>
        <v>#VALUE!</v>
      </c>
      <c r="J33" s="22">
        <f>SUM(P33,S33,V33,Y33,AB33,AE33,AH33,AK33,AN33,AQ33)</f>
        <v>0</v>
      </c>
      <c r="K33" s="33"/>
      <c r="L33" s="33" t="e">
        <f>H33+I33</f>
        <v>#VALUE!</v>
      </c>
      <c r="M33" s="38">
        <f>IF(ISERROR((J33)/L33),0,(J33)/L33)</f>
        <v>0</v>
      </c>
      <c r="N33" s="39" t="s">
        <v>31</v>
      </c>
      <c r="O33" s="40"/>
      <c r="P33" s="41"/>
      <c r="Q33" s="42"/>
      <c r="R33" s="40"/>
      <c r="S33" s="41"/>
      <c r="T33" s="39"/>
      <c r="U33" s="40"/>
      <c r="V33" s="41"/>
      <c r="W33" s="39"/>
      <c r="X33" s="40"/>
      <c r="Y33" s="41"/>
      <c r="Z33" s="39"/>
      <c r="AA33" s="40"/>
      <c r="AB33" s="41"/>
      <c r="AC33" s="39"/>
      <c r="AD33" s="40"/>
      <c r="AE33" s="41"/>
      <c r="AF33" s="39"/>
      <c r="AG33" s="40"/>
      <c r="AH33" s="41"/>
      <c r="AI33" s="42"/>
      <c r="AJ33" s="40"/>
      <c r="AK33" s="41"/>
      <c r="AL33" s="42"/>
      <c r="AM33" s="40"/>
      <c r="AN33" s="41"/>
      <c r="AO33" s="39"/>
      <c r="AP33" s="40"/>
      <c r="AQ33" s="41"/>
      <c r="AR33" s="46">
        <f>IF(ISERROR(AVERAGE(R33,U33,X33,AA33,AD33,AG33,AJ33,AM33,AP33)),0,(AVERAGE(R33,U33,X33,AA33,AD33,AG33,AJ33,AM33,AP33)))</f>
        <v>0</v>
      </c>
      <c r="AS33" s="41">
        <f>AR33+F33</f>
        <v>0</v>
      </c>
      <c r="AT33" s="47" t="str">
        <f>BH33</f>
        <v>OOOOOOOOO</v>
      </c>
      <c r="AU33" s="48" t="str">
        <f>LEFT(BJ33,5)</f>
        <v>OOOOO</v>
      </c>
      <c r="AW33" s="33" t="str">
        <f t="shared" si="10"/>
        <v/>
      </c>
      <c r="AX33" s="33" t="str">
        <f t="shared" si="0"/>
        <v>O</v>
      </c>
      <c r="AY33" s="33" t="str">
        <f t="shared" si="1"/>
        <v>O</v>
      </c>
      <c r="AZ33" s="33" t="str">
        <f t="shared" si="2"/>
        <v>O</v>
      </c>
      <c r="BA33" s="33" t="str">
        <f t="shared" si="3"/>
        <v>O</v>
      </c>
      <c r="BB33" s="33" t="str">
        <f t="shared" si="4"/>
        <v>O</v>
      </c>
      <c r="BC33" s="33" t="str">
        <f t="shared" si="5"/>
        <v>O</v>
      </c>
      <c r="BD33" s="33" t="str">
        <f t="shared" si="6"/>
        <v>O</v>
      </c>
      <c r="BE33" s="33" t="str">
        <f t="shared" si="7"/>
        <v>O</v>
      </c>
      <c r="BF33" s="33" t="str">
        <f t="shared" si="8"/>
        <v>O</v>
      </c>
      <c r="BH33" s="34" t="str">
        <f t="shared" si="11"/>
        <v>OOOOOOOOO</v>
      </c>
      <c r="BI33" s="34" t="s">
        <v>55</v>
      </c>
      <c r="BJ33" s="34" t="str">
        <f t="shared" si="9"/>
        <v>OOOOOOOOOOOPOOPOOP</v>
      </c>
    </row>
    <row r="34" spans="2:62" x14ac:dyDescent="0.25">
      <c r="B34" s="49">
        <v>25</v>
      </c>
      <c r="D34" s="133" t="s">
        <v>108</v>
      </c>
      <c r="E34" s="37">
        <f>COUNT(O34,R34,U34,X34,AA34,AD34,AG34,AJ34,AM34,AP34)</f>
        <v>2</v>
      </c>
      <c r="F34" s="33">
        <f>SUM(IF(AND((LEFT(Q34,1)="A"),(MID(Q34,3,1)="4")),1,0)+IF(AND((LEFT(T34,1)="A"),(MID(T34,3,1)="4")),1,0)+IF(AND((LEFT(W34,1)="A"),(MID(W34,3,1)="4")),1,0)+IF(AND((LEFT(Z34,1)="A"),(MID(Z34,3,1)="4")),1,0)+IF(AND((LEFT(AC34,1)="A"),(MID(AC34,3,1)="4")),1,0)+IF(AND((LEFT(AF34,1)="A"),(MID(AF34,3,1)="4")),1,0)+IF(AND((LEFT(AI34,1)="A"),(MID(AI34,3,1)="4")),1,0)+IF(AND((LEFT(AL34,1)="A"),(MID(AL34,3,1)="4")),1,0)+IF(AND((LEFT(AO34,1)="A"),(MID(AO34,3,1)="4")),1,0)+IF(AND((LEFT(Q34,1)="B"),(MID(Q34,3,1)="3")),1,0)+IF(AND((LEFT(T34,1)="B"),(MID(T34,3,1)="3")),1,0)+IF(AND((LEFT(W34,1)="B"),(MID(W34,3,1)="3")),1,0)+IF(AND((LEFT(Z34,1)="B"),(MID(Z34,3,1)="3")),1,0)+IF(AND((LEFT(AC34,1)="B"),(MID(AC34,3,1)="3")),1,0)+IF(AND((LEFT(AF34,1)="B"),(MID(AF34,3,1)="3")),1,0)+IF(AND((LEFT(AI34,1)="B"),(MID(AI34,3,1)="3")),1,0)+IF(AND((LEFT(N34,1)="B"),(MID(N34,3,1)="3")),1,0)+IF(AND((LEFT(AL34,1)="B"),(MID(AL34,3,1)="3")),1,0)+IF(AND((LEFT(AO34,1)="B"),(MID(AO34,3,1)="3"))*1,0))</f>
        <v>1</v>
      </c>
      <c r="G34" s="136">
        <f>E34-F34</f>
        <v>1</v>
      </c>
      <c r="H34" s="64">
        <f t="shared" si="12"/>
        <v>3</v>
      </c>
      <c r="I34" s="97">
        <f t="shared" si="13"/>
        <v>2</v>
      </c>
      <c r="J34" s="22">
        <f>SUM(P34,S34,V34,Y34,AB34,AE34,AH34,AK34,AN34,AQ34)</f>
        <v>18.260000000000002</v>
      </c>
      <c r="K34" s="33">
        <v>0</v>
      </c>
      <c r="L34" s="33">
        <f>H34+I34</f>
        <v>5</v>
      </c>
      <c r="M34" s="38">
        <f>IF(ISERROR((J34)/L34),0,(J34)/L34)</f>
        <v>3.6520000000000001</v>
      </c>
      <c r="N34" s="39" t="s">
        <v>31</v>
      </c>
      <c r="O34" s="40"/>
      <c r="P34" s="41"/>
      <c r="Q34" s="42" t="s">
        <v>73</v>
      </c>
      <c r="R34" s="40">
        <v>22.81</v>
      </c>
      <c r="S34" s="41">
        <v>6.78</v>
      </c>
      <c r="T34" s="39" t="s">
        <v>135</v>
      </c>
      <c r="U34" s="40">
        <v>24.94</v>
      </c>
      <c r="V34" s="41">
        <v>11.48</v>
      </c>
      <c r="W34" s="42"/>
      <c r="X34" s="40"/>
      <c r="Y34" s="41"/>
      <c r="Z34" s="39"/>
      <c r="AA34" s="40"/>
      <c r="AB34" s="41"/>
      <c r="AC34" s="39"/>
      <c r="AD34" s="40"/>
      <c r="AE34" s="41"/>
      <c r="AF34" s="39"/>
      <c r="AG34" s="40"/>
      <c r="AH34" s="41"/>
      <c r="AI34" s="39"/>
      <c r="AJ34" s="40"/>
      <c r="AK34" s="41"/>
      <c r="AL34" s="39"/>
      <c r="AM34" s="40"/>
      <c r="AN34" s="41"/>
      <c r="AO34" s="39"/>
      <c r="AP34" s="40"/>
      <c r="AQ34" s="41"/>
      <c r="AR34" s="46">
        <f>IF(ISERROR(AVERAGE(R34,U34,X34,AA34,AD34,AG34,AJ34,AM34,AP34)),0,(AVERAGE(R34,U34,X34,AA34,AD34,AG34,AJ34,AM34,AP34)))</f>
        <v>23.875</v>
      </c>
      <c r="AS34" s="41">
        <f>AR34+F34</f>
        <v>24.875</v>
      </c>
      <c r="AT34" s="47" t="str">
        <f>BH34</f>
        <v>OOOOOOOOP</v>
      </c>
      <c r="AU34" s="48" t="str">
        <f>LEFT(BJ34,5)</f>
        <v>OOOOO</v>
      </c>
      <c r="AW34" s="33" t="str">
        <f t="shared" si="10"/>
        <v/>
      </c>
      <c r="AX34" s="33" t="str">
        <f t="shared" si="0"/>
        <v>P</v>
      </c>
      <c r="AY34" s="33" t="str">
        <f t="shared" si="1"/>
        <v>O</v>
      </c>
      <c r="AZ34" s="33" t="str">
        <f t="shared" si="2"/>
        <v>O</v>
      </c>
      <c r="BA34" s="33" t="str">
        <f t="shared" si="3"/>
        <v>O</v>
      </c>
      <c r="BB34" s="33" t="str">
        <f t="shared" si="4"/>
        <v>O</v>
      </c>
      <c r="BC34" s="33" t="str">
        <f t="shared" si="5"/>
        <v>O</v>
      </c>
      <c r="BD34" s="33" t="str">
        <f t="shared" si="6"/>
        <v>O</v>
      </c>
      <c r="BE34" s="33" t="str">
        <f t="shared" si="7"/>
        <v>O</v>
      </c>
      <c r="BF34" s="33" t="str">
        <f t="shared" si="8"/>
        <v>O</v>
      </c>
      <c r="BH34" s="34" t="str">
        <f t="shared" si="11"/>
        <v>OOOOOOOOP</v>
      </c>
      <c r="BI34" s="34" t="s">
        <v>56</v>
      </c>
      <c r="BJ34" s="34" t="str">
        <f t="shared" si="9"/>
        <v>OOOOOOOOPOOOOPOPO</v>
      </c>
    </row>
    <row r="35" spans="2:62" x14ac:dyDescent="0.25">
      <c r="B35" s="49">
        <v>26</v>
      </c>
      <c r="D35" s="133" t="s">
        <v>110</v>
      </c>
      <c r="E35" s="37">
        <f>COUNT(O35,R35,U35,X35,AA35,AD35,AG35,AJ35,AM35,AP35)</f>
        <v>2</v>
      </c>
      <c r="F35" s="33">
        <f>SUM(IF(AND((LEFT(Q35,1)="A"),(MID(Q35,3,1)="4")),1,0)+IF(AND((LEFT(T35,1)="A"),(MID(T35,3,1)="4")),1,0)+IF(AND((LEFT(W35,1)="A"),(MID(W35,3,1)="4")),1,0)+IF(AND((LEFT(Z35,1)="A"),(MID(Z35,3,1)="4")),1,0)+IF(AND((LEFT(AC35,1)="A"),(MID(AC35,3,1)="4")),1,0)+IF(AND((LEFT(AF35,1)="A"),(MID(AF35,3,1)="4")),1,0)+IF(AND((LEFT(AI35,1)="A"),(MID(AI35,3,1)="4")),1,0)+IF(AND((LEFT(AL35,1)="A"),(MID(AL35,3,1)="4")),1,0)+IF(AND((LEFT(AO35,1)="A"),(MID(AO35,3,1)="4")),1,0)+IF(AND((LEFT(Q35,1)="B"),(MID(Q35,3,1)="3")),1,0)+IF(AND((LEFT(T35,1)="B"),(MID(T35,3,1)="3")),1,0)+IF(AND((LEFT(W35,1)="B"),(MID(W35,3,1)="3")),1,0)+IF(AND((LEFT(Z35,1)="B"),(MID(Z35,3,1)="3")),1,0)+IF(AND((LEFT(AC35,1)="B"),(MID(AC35,3,1)="3")),1,0)+IF(AND((LEFT(AF35,1)="B"),(MID(AF35,3,1)="3")),1,0)+IF(AND((LEFT(AI35,1)="B"),(MID(AI35,3,1)="3")),1,0)+IF(AND((LEFT(N35,1)="B"),(MID(N35,3,1)="3")),1,0)+IF(AND((LEFT(AL35,1)="B"),(MID(AL35,3,1)="3")),1,0)+IF(AND((LEFT(AO35,1)="B"),(MID(AO35,3,1)="3"))*1,0))</f>
        <v>1</v>
      </c>
      <c r="G35" s="136">
        <f>E35-F35</f>
        <v>1</v>
      </c>
      <c r="H35" s="64">
        <f t="shared" si="12"/>
        <v>4</v>
      </c>
      <c r="I35" s="97">
        <f t="shared" si="13"/>
        <v>1</v>
      </c>
      <c r="J35" s="22">
        <f>SUM(P35,S35,V35,Y35,AB35,AE35,AH35,AK35,AN35,AQ35)</f>
        <v>23.200000000000003</v>
      </c>
      <c r="K35" s="33">
        <v>0</v>
      </c>
      <c r="L35" s="33">
        <f>H35+I35</f>
        <v>5</v>
      </c>
      <c r="M35" s="38">
        <f>IF(ISERROR((J35)/L35),0,(J35)/L35)</f>
        <v>4.6400000000000006</v>
      </c>
      <c r="N35" s="39" t="s">
        <v>31</v>
      </c>
      <c r="O35" s="40"/>
      <c r="P35" s="41"/>
      <c r="Q35" s="43" t="s">
        <v>32</v>
      </c>
      <c r="R35" s="44">
        <v>22.57</v>
      </c>
      <c r="S35" s="45">
        <v>11.8</v>
      </c>
      <c r="T35" s="42" t="s">
        <v>133</v>
      </c>
      <c r="U35" s="40">
        <v>23.76</v>
      </c>
      <c r="V35" s="41">
        <v>11.4</v>
      </c>
      <c r="W35" s="39"/>
      <c r="X35" s="40"/>
      <c r="Y35" s="41"/>
      <c r="Z35" s="39"/>
      <c r="AA35" s="40"/>
      <c r="AB35" s="41"/>
      <c r="AC35" s="39"/>
      <c r="AD35" s="40"/>
      <c r="AE35" s="41"/>
      <c r="AF35" s="39"/>
      <c r="AG35" s="40"/>
      <c r="AH35" s="41"/>
      <c r="AI35" s="39"/>
      <c r="AJ35" s="40"/>
      <c r="AK35" s="41"/>
      <c r="AL35" s="39"/>
      <c r="AM35" s="40"/>
      <c r="AN35" s="41"/>
      <c r="AO35" s="39"/>
      <c r="AP35" s="40"/>
      <c r="AQ35" s="41"/>
      <c r="AR35" s="46">
        <f>IF(ISERROR(AVERAGE(R35,U35,X35,AA35,AD35,AG35,AJ35,AM35,AP35)),0,(AVERAGE(R35,U35,X35,AA35,AD35,AG35,AJ35,AM35,AP35)))</f>
        <v>23.164999999999999</v>
      </c>
      <c r="AS35" s="41">
        <f>AR35+F35</f>
        <v>24.164999999999999</v>
      </c>
      <c r="AT35" s="47" t="str">
        <f>BH35</f>
        <v>OOOOOOOOP</v>
      </c>
      <c r="AU35" s="48" t="str">
        <f>LEFT(BJ35,5)</f>
        <v>OOOOO</v>
      </c>
      <c r="AW35" s="33" t="str">
        <f t="shared" si="10"/>
        <v/>
      </c>
      <c r="AX35" s="33" t="str">
        <f t="shared" si="0"/>
        <v>P</v>
      </c>
      <c r="AY35" s="33" t="str">
        <f t="shared" si="1"/>
        <v>O</v>
      </c>
      <c r="AZ35" s="33" t="str">
        <f t="shared" si="2"/>
        <v>O</v>
      </c>
      <c r="BA35" s="33" t="str">
        <f t="shared" si="3"/>
        <v>O</v>
      </c>
      <c r="BB35" s="33" t="str">
        <f t="shared" si="4"/>
        <v>O</v>
      </c>
      <c r="BC35" s="33" t="str">
        <f t="shared" si="5"/>
        <v>O</v>
      </c>
      <c r="BD35" s="33" t="str">
        <f t="shared" si="6"/>
        <v>O</v>
      </c>
      <c r="BE35" s="33" t="str">
        <f t="shared" si="7"/>
        <v>O</v>
      </c>
      <c r="BF35" s="33" t="str">
        <f t="shared" si="8"/>
        <v>O</v>
      </c>
      <c r="BH35" s="34" t="str">
        <f t="shared" si="11"/>
        <v>OOOOOOOOP</v>
      </c>
      <c r="BI35" s="34" t="s">
        <v>57</v>
      </c>
      <c r="BJ35" s="34" t="str">
        <f t="shared" si="9"/>
        <v>OOOOOOOOPOOOOOOO</v>
      </c>
    </row>
    <row r="36" spans="2:62" x14ac:dyDescent="0.25">
      <c r="B36" s="49">
        <v>27</v>
      </c>
      <c r="D36" s="133" t="s">
        <v>112</v>
      </c>
      <c r="E36" s="37">
        <f>COUNT(O36,R36,U36,X36,AA36,AD36,AG36,AJ36,AM36,AP36)</f>
        <v>2</v>
      </c>
      <c r="F36" s="33">
        <f>SUM(IF(AND((LEFT(Q36,1)="A"),(MID(Q36,3,1)="4")),1,0)+IF(AND((LEFT(T36,1)="A"),(MID(T36,3,1)="4")),1,0)+IF(AND((LEFT(W36,1)="A"),(MID(W36,3,1)="4")),1,0)+IF(AND((LEFT(Z36,1)="A"),(MID(Z36,3,1)="4")),1,0)+IF(AND((LEFT(AC36,1)="A"),(MID(AC36,3,1)="4")),1,0)+IF(AND((LEFT(AF36,1)="A"),(MID(AF36,3,1)="4")),1,0)+IF(AND((LEFT(AI36,1)="A"),(MID(AI36,3,1)="4")),1,0)+IF(AND((LEFT(AL36,1)="A"),(MID(AL36,3,1)="4")),1,0)+IF(AND((LEFT(AO36,1)="A"),(MID(AO36,3,1)="4")),1,0)+IF(AND((LEFT(Q36,1)="B"),(MID(Q36,3,1)="3")),1,0)+IF(AND((LEFT(T36,1)="B"),(MID(T36,3,1)="3")),1,0)+IF(AND((LEFT(W36,1)="B"),(MID(W36,3,1)="3")),1,0)+IF(AND((LEFT(Z36,1)="B"),(MID(Z36,3,1)="3")),1,0)+IF(AND((LEFT(AC36,1)="B"),(MID(AC36,3,1)="3")),1,0)+IF(AND((LEFT(AF36,1)="B"),(MID(AF36,3,1)="3")),1,0)+IF(AND((LEFT(AI36,1)="B"),(MID(AI36,3,1)="3")),1,0)+IF(AND((LEFT(N36,1)="B"),(MID(N36,3,1)="3")),1,0)+IF(AND((LEFT(AL36,1)="B"),(MID(AL36,3,1)="3")),1,0)+IF(AND((LEFT(AO36,1)="B"),(MID(AO36,3,1)="3"))*1,0))</f>
        <v>2</v>
      </c>
      <c r="G36" s="136">
        <f>E36-F36</f>
        <v>0</v>
      </c>
      <c r="H36" s="64">
        <f t="shared" si="12"/>
        <v>4</v>
      </c>
      <c r="I36" s="97">
        <f t="shared" si="13"/>
        <v>2</v>
      </c>
      <c r="J36" s="22">
        <f>SUM(P36,S36,V36,Y36,AB36,AE36,AH36,AK36,AN36,AQ36)</f>
        <v>24.71</v>
      </c>
      <c r="K36" s="33">
        <v>0</v>
      </c>
      <c r="L36" s="33">
        <f>H36+I36</f>
        <v>6</v>
      </c>
      <c r="M36" s="38">
        <f>IF(ISERROR((J36)/L36),0,(J36)/L36)</f>
        <v>4.1183333333333332</v>
      </c>
      <c r="N36" s="42" t="s">
        <v>31</v>
      </c>
      <c r="O36" s="40"/>
      <c r="P36" s="41"/>
      <c r="Q36" s="39" t="s">
        <v>132</v>
      </c>
      <c r="R36" s="40">
        <v>26.62</v>
      </c>
      <c r="S36" s="41">
        <v>15.36</v>
      </c>
      <c r="T36" s="39" t="s">
        <v>130</v>
      </c>
      <c r="U36" s="40">
        <v>26.37</v>
      </c>
      <c r="V36" s="41">
        <v>9.35</v>
      </c>
      <c r="W36" s="42"/>
      <c r="X36" s="40"/>
      <c r="Y36" s="41"/>
      <c r="Z36" s="42"/>
      <c r="AA36" s="40"/>
      <c r="AB36" s="41"/>
      <c r="AC36" s="42"/>
      <c r="AD36" s="40"/>
      <c r="AE36" s="41"/>
      <c r="AF36" s="42"/>
      <c r="AG36" s="40"/>
      <c r="AH36" s="41"/>
      <c r="AI36" s="39"/>
      <c r="AJ36" s="40"/>
      <c r="AK36" s="41"/>
      <c r="AL36" s="39"/>
      <c r="AM36" s="40"/>
      <c r="AN36" s="41"/>
      <c r="AO36" s="42"/>
      <c r="AP36" s="40"/>
      <c r="AQ36" s="41"/>
      <c r="AR36" s="46">
        <f>IF(ISERROR(AVERAGE(R36,U36,X36,AA36,AD36,AG36,AJ36,AM36,AP36)),0,(AVERAGE(R36,U36,X36,AA36,AD36,AG36,AJ36,AM36,AP36)))</f>
        <v>26.495000000000001</v>
      </c>
      <c r="AS36" s="41">
        <f>AR36+F36</f>
        <v>28.495000000000001</v>
      </c>
      <c r="AT36" s="47" t="str">
        <f>BH36</f>
        <v>OOOOOOOPP</v>
      </c>
      <c r="AU36" s="48" t="str">
        <f>LEFT(BJ36,5)</f>
        <v>OOOOO</v>
      </c>
      <c r="AW36" s="33" t="str">
        <f t="shared" si="10"/>
        <v/>
      </c>
      <c r="AX36" s="33" t="str">
        <f t="shared" si="0"/>
        <v>P</v>
      </c>
      <c r="AY36" s="33" t="str">
        <f t="shared" si="1"/>
        <v>P</v>
      </c>
      <c r="AZ36" s="33" t="str">
        <f t="shared" si="2"/>
        <v>O</v>
      </c>
      <c r="BA36" s="33" t="str">
        <f t="shared" si="3"/>
        <v>O</v>
      </c>
      <c r="BB36" s="33" t="str">
        <f t="shared" si="4"/>
        <v>O</v>
      </c>
      <c r="BC36" s="33" t="str">
        <f t="shared" si="5"/>
        <v>O</v>
      </c>
      <c r="BD36" s="33" t="str">
        <f t="shared" si="6"/>
        <v>O</v>
      </c>
      <c r="BE36" s="33" t="str">
        <f t="shared" si="7"/>
        <v>O</v>
      </c>
      <c r="BF36" s="33" t="str">
        <f t="shared" si="8"/>
        <v>O</v>
      </c>
      <c r="BH36" s="34" t="str">
        <f t="shared" si="11"/>
        <v>OOOOOOOPP</v>
      </c>
      <c r="BI36" s="34"/>
      <c r="BJ36" s="34" t="str">
        <f t="shared" si="9"/>
        <v>OOOOOOOPP</v>
      </c>
    </row>
    <row r="37" spans="2:62" hidden="1" x14ac:dyDescent="0.25">
      <c r="B37" s="49">
        <v>26</v>
      </c>
      <c r="D37" s="133" t="s">
        <v>114</v>
      </c>
      <c r="E37" s="37">
        <f>COUNT(O37,R37,U37,X37,AA37,AD37,AG37,AJ37,AM37,AP37)</f>
        <v>0</v>
      </c>
      <c r="F37" s="33">
        <f>SUM(IF(AND((LEFT(Q37,1)="A"),(MID(Q37,3,1)="4")),1,0)+IF(AND((LEFT(T37,1)="A"),(MID(T37,3,1)="4")),1,0)+IF(AND((LEFT(W37,1)="A"),(MID(W37,3,1)="4")),1,0)+IF(AND((LEFT(Z37,1)="A"),(MID(Z37,3,1)="4")),1,0)+IF(AND((LEFT(AC37,1)="A"),(MID(AC37,3,1)="4")),1,0)+IF(AND((LEFT(AF37,1)="A"),(MID(AF37,3,1)="4")),1,0)+IF(AND((LEFT(AI37,1)="A"),(MID(AI37,3,1)="4")),1,0)+IF(AND((LEFT(AL37,1)="A"),(MID(AL37,3,1)="4")),1,0)+IF(AND((LEFT(AO37,1)="A"),(MID(AO37,3,1)="4")),1,0)+IF(AND((LEFT(Q37,1)="B"),(MID(Q37,3,1)="3")),1,0)+IF(AND((LEFT(T37,1)="B"),(MID(T37,3,1)="3")),1,0)+IF(AND((LEFT(W37,1)="B"),(MID(W37,3,1)="3")),1,0)+IF(AND((LEFT(Z37,1)="B"),(MID(Z37,3,1)="3")),1,0)+IF(AND((LEFT(AC37,1)="B"),(MID(AC37,3,1)="3")),1,0)+IF(AND((LEFT(AF37,1)="B"),(MID(AF37,3,1)="3")),1,0)+IF(AND((LEFT(AI37,1)="B"),(MID(AI37,3,1)="3")),1,0)+IF(AND((LEFT(N37,1)="B"),(MID(N37,3,1)="3")),1,0)+IF(AND((LEFT(AL37,1)="B"),(MID(AL37,3,1)="3")),1,0)+IF(AND((LEFT(AO37,1)="B"),(MID(AO37,3,1)="3"))*1,0))</f>
        <v>0</v>
      </c>
      <c r="G37" s="136">
        <f>E37-F37</f>
        <v>0</v>
      </c>
      <c r="H37" s="64" t="e">
        <f t="shared" si="12"/>
        <v>#VALUE!</v>
      </c>
      <c r="I37" s="97" t="e">
        <f t="shared" si="13"/>
        <v>#VALUE!</v>
      </c>
      <c r="J37" s="22">
        <f>SUM(P37,S37,V37,Y37,AB37,AE37,AH37,AK37,AN37,AQ37)</f>
        <v>0</v>
      </c>
      <c r="K37" s="33"/>
      <c r="L37" s="33" t="e">
        <f>H37+I37</f>
        <v>#VALUE!</v>
      </c>
      <c r="M37" s="38">
        <f>IF(ISERROR((J37)/L37),0,(J37)/L37)</f>
        <v>0</v>
      </c>
      <c r="N37" s="39" t="s">
        <v>58</v>
      </c>
      <c r="O37" s="40"/>
      <c r="P37" s="41"/>
      <c r="Q37" s="42"/>
      <c r="R37" s="40"/>
      <c r="S37" s="41"/>
      <c r="T37" s="39"/>
      <c r="U37" s="40"/>
      <c r="V37" s="41"/>
      <c r="W37" s="39"/>
      <c r="X37" s="40"/>
      <c r="Y37" s="41"/>
      <c r="Z37" s="39"/>
      <c r="AA37" s="40"/>
      <c r="AB37" s="41"/>
      <c r="AC37" s="39"/>
      <c r="AD37" s="40"/>
      <c r="AE37" s="41"/>
      <c r="AF37" s="39"/>
      <c r="AG37" s="40"/>
      <c r="AH37" s="41"/>
      <c r="AI37" s="39"/>
      <c r="AJ37" s="40"/>
      <c r="AK37" s="41"/>
      <c r="AL37" s="39"/>
      <c r="AM37" s="40"/>
      <c r="AN37" s="41"/>
      <c r="AO37" s="39"/>
      <c r="AP37" s="40"/>
      <c r="AQ37" s="41"/>
      <c r="AR37" s="46">
        <f>IF(ISERROR(AVERAGE(R37,U37,X37,AA37,AD37,AG37,AJ37,AM37,AP37)),0,(AVERAGE(R37,U37,X37,AA37,AD37,AG37,AJ37,AM37,AP37)))</f>
        <v>0</v>
      </c>
      <c r="AS37" s="41">
        <f>AR37+F37</f>
        <v>0</v>
      </c>
      <c r="AT37" s="47" t="str">
        <f>BH37</f>
        <v>OOOOOOOOOO</v>
      </c>
      <c r="AU37" s="48" t="str">
        <f>LEFT(BJ37,5)</f>
        <v>OOOOO</v>
      </c>
      <c r="AW37" s="33" t="str">
        <f>IF(N37="A 0-0","",IF(SUM(IF(AND((LEFT(N37,1)="A"),(MID(N37,3,1)="4")),1,0)+IF(AND((LEFT(N37,1)="B"),(MID(N37,3,1)="3")),1,0))=1,"P","O"))</f>
        <v>O</v>
      </c>
      <c r="AX37" s="33" t="str">
        <f>IF(Q37="A 0-0","",IF(SUM(IF(AND((LEFT(Q37,1)="A"),(MID(Q37,3,1)="4")),1,0)+IF(AND((LEFT(Q37,1)="B"),(MID(Q37,3,1)="3")),1,0))=1,"P","O"))</f>
        <v>O</v>
      </c>
      <c r="AY37" s="33" t="str">
        <f>IF(T37="A 0-0","",IF(SUM(IF(AND((LEFT(T37,1)="A"),(MID(T37,3,1)="4")),1,0)+IF(AND((LEFT(T37,1)="B"),(MID(T37,3,1)="3")),1,0))=1,"P","O"))</f>
        <v>O</v>
      </c>
      <c r="AZ37" s="33" t="str">
        <f>IF(W37="A 0-0","",IF(SUM(IF(AND((LEFT(W37,1)="A"),(MID(W37,3,1)="4")),1,0)+IF(AND((LEFT(W37,1)="B"),(MID(W37,3,1)="3")),1,0))=1,"P","O"))</f>
        <v>O</v>
      </c>
      <c r="BA37" s="33" t="str">
        <f>IF(Z37="A 0-0","",IF(SUM(IF(AND((LEFT(Z37,1)="A"),(MID(Z37,3,1)="4")),1,0)+IF(AND((LEFT(Z37,1)="B"),(MID(Z37,3,1)="3")),1,0))=1,"P","O"))</f>
        <v>O</v>
      </c>
      <c r="BB37" s="33" t="str">
        <f>IF(AC37="A 0-0","",IF(SUM(IF(AND((LEFT(AC37,1)="A"),(MID(AC37,3,1)="4")),1,0)+IF(AND((LEFT(AC37,1)="B"),(MID(AC37,3,1)="3")),1,0))=1,"P","O"))</f>
        <v>O</v>
      </c>
      <c r="BC37" s="33" t="str">
        <f>IF(AF37="A 0-0","",IF(SUM(IF(AND((LEFT(AF37,1)="A"),(MID(AF37,3,1)="4")),1,0)+IF(AND((LEFT(AF37,1)="B"),(MID(AF37,3,1)="3")),1,0))=1,"P","O"))</f>
        <v>O</v>
      </c>
      <c r="BD37" s="33" t="str">
        <f>IF(AI37="A 0-0","",IF(SUM(IF(AND((LEFT(AI37,1)="A"),(MID(AI37,3,1)="4")),1,0)+IF(AND((LEFT(AI37,1)="B"),(MID(AI37,3,1)="3")),1,0))=1,"P","O"))</f>
        <v>O</v>
      </c>
      <c r="BE37" s="33" t="str">
        <f>IF(AL37="A 0-0","",IF(SUM(IF(AND((LEFT(AL37,1)="A"),(MID(AL37,3,1)="4")),1,0)+IF(AND((LEFT(AL37,1)="B"),(MID(AL37,3,1)="3")),1,0))=1,"P","O"))</f>
        <v>O</v>
      </c>
      <c r="BF37" s="33" t="str">
        <f>IF(AO37="A 0-0","",IF(SUM(IF(AND((LEFT(AO37,1)="A"),(MID(AO37,3,1)="4")),1,0)+IF(AND((LEFT(AO37,1)="B"),(MID(AO37,3,1)="3")),1,0))=1,"P","O"))</f>
        <v>O</v>
      </c>
      <c r="BH37" s="34" t="str">
        <f>CONCATENATE(BF37,BE37,BD37,BC37,BB37,BA37,AZ37,AY37,AX37,AW37)</f>
        <v>OOOOOOOOOO</v>
      </c>
      <c r="BI37" s="34"/>
      <c r="BJ37" s="34" t="str">
        <f>+CONCATENATE(BF37,BE37,BD37,BC37,BB37,BA37,AZ37,AY37,AX37,AW37,BI37)</f>
        <v>OOOOOOOOOO</v>
      </c>
    </row>
    <row r="38" spans="2:62" x14ac:dyDescent="0.25">
      <c r="B38" s="49">
        <v>28</v>
      </c>
      <c r="D38" s="132" t="s">
        <v>114</v>
      </c>
      <c r="E38" s="37">
        <f>COUNT(O38,R38,U38,X38,AA38,AD38,AG38,AJ38,AM38,AP38)</f>
        <v>2</v>
      </c>
      <c r="F38" s="33">
        <f>SUM(IF(AND((LEFT(Q38,1)="A"),(MID(Q38,3,1)="4")),1,0)+IF(AND((LEFT(T38,1)="A"),(MID(T38,3,1)="4")),1,0)+IF(AND((LEFT(W38,1)="A"),(MID(W38,3,1)="4")),1,0)+IF(AND((LEFT(Z38,1)="A"),(MID(Z38,3,1)="4")),1,0)+IF(AND((LEFT(AC38,1)="A"),(MID(AC38,3,1)="4")),1,0)+IF(AND((LEFT(AF38,1)="A"),(MID(AF38,3,1)="4")),1,0)+IF(AND((LEFT(AI38,1)="A"),(MID(AI38,3,1)="4")),1,0)+IF(AND((LEFT(AL38,1)="A"),(MID(AL38,3,1)="4")),1,0)+IF(AND((LEFT(AO38,1)="A"),(MID(AO38,3,1)="4")),1,0)+IF(AND((LEFT(Q38,1)="B"),(MID(Q38,3,1)="3")),1,0)+IF(AND((LEFT(T38,1)="B"),(MID(T38,3,1)="3")),1,0)+IF(AND((LEFT(W38,1)="B"),(MID(W38,3,1)="3")),1,0)+IF(AND((LEFT(Z38,1)="B"),(MID(Z38,3,1)="3")),1,0)+IF(AND((LEFT(AC38,1)="B"),(MID(AC38,3,1)="3")),1,0)+IF(AND((LEFT(AF38,1)="B"),(MID(AF38,3,1)="3")),1,0)+IF(AND((LEFT(AI38,1)="B"),(MID(AI38,3,1)="3")),1,0)+IF(AND((LEFT(N38,1)="B"),(MID(N38,3,1)="3")),1,0)+IF(AND((LEFT(AL38,1)="B"),(MID(AL38,3,1)="3")),1,0)+IF(AND((LEFT(AO38,1)="B"),(MID(AO38,3,1)="3"))*1,0))</f>
        <v>1</v>
      </c>
      <c r="G38" s="136">
        <f>E38-F38</f>
        <v>1</v>
      </c>
      <c r="H38" s="64">
        <f t="shared" si="12"/>
        <v>3</v>
      </c>
      <c r="I38" s="97">
        <f t="shared" si="13"/>
        <v>4</v>
      </c>
      <c r="J38" s="22">
        <f>SUM(P38,S38,V38,Y38,AB38,AE38,AH38,AK38,AN38,AQ38)</f>
        <v>23.939999999999998</v>
      </c>
      <c r="K38" s="33">
        <v>0</v>
      </c>
      <c r="L38" s="33">
        <f>H38+I38</f>
        <v>7</v>
      </c>
      <c r="M38" s="38">
        <f>IF(ISERROR((J38)/L38),0,(J38)/L38)</f>
        <v>3.4199999999999995</v>
      </c>
      <c r="N38" s="39" t="s">
        <v>31</v>
      </c>
      <c r="O38" s="40"/>
      <c r="P38" s="41"/>
      <c r="Q38" s="42" t="s">
        <v>131</v>
      </c>
      <c r="R38" s="40">
        <v>24.36</v>
      </c>
      <c r="S38" s="41">
        <v>12.74</v>
      </c>
      <c r="T38" s="39" t="s">
        <v>32</v>
      </c>
      <c r="U38" s="40">
        <v>23.7</v>
      </c>
      <c r="V38" s="41">
        <v>11.2</v>
      </c>
      <c r="W38" s="39"/>
      <c r="X38" s="40"/>
      <c r="Y38" s="41"/>
      <c r="Z38" s="39"/>
      <c r="AA38" s="40"/>
      <c r="AB38" s="41"/>
      <c r="AC38" s="39"/>
      <c r="AD38" s="40"/>
      <c r="AE38" s="41"/>
      <c r="AF38" s="39"/>
      <c r="AG38" s="40"/>
      <c r="AH38" s="41"/>
      <c r="AI38" s="39"/>
      <c r="AJ38" s="40"/>
      <c r="AK38" s="41"/>
      <c r="AL38" s="39"/>
      <c r="AM38" s="40"/>
      <c r="AN38" s="41"/>
      <c r="AO38" s="39"/>
      <c r="AP38" s="40"/>
      <c r="AQ38" s="41"/>
      <c r="AR38" s="46">
        <f>IF(ISERROR(AVERAGE(R38,U38,X38,AA38,AD38,AG38,AJ38,AM38,AP38)),0,(AVERAGE(R38,U38,X38,AA38,AD38,AG38,AJ38,AM38,AP38)))</f>
        <v>24.03</v>
      </c>
      <c r="AS38" s="41">
        <f>AR38+F38</f>
        <v>25.03</v>
      </c>
      <c r="AT38" s="47" t="str">
        <f>BH38</f>
        <v>OOOOOOOPO</v>
      </c>
      <c r="AU38" s="48" t="str">
        <f>LEFT(BJ38,5)</f>
        <v>OOOOO</v>
      </c>
      <c r="AW38" s="33"/>
      <c r="AX38" s="33" t="str">
        <f>IF(Q38="A 0-0","",IF(SUM(IF(AND((LEFT(Q38,1)="A"),(MID(Q38,3,1)="4")),1,0)+IF(AND((LEFT(Q38,1)="B"),(MID(Q38,3,1)="3")),1,0))=1,"P","O"))</f>
        <v>O</v>
      </c>
      <c r="AY38" s="33" t="str">
        <f>IF(T38="A 0-0","",IF(SUM(IF(AND((LEFT(T38,1)="A"),(MID(T38,3,1)="4")),1,0)+IF(AND((LEFT(T38,1)="B"),(MID(T38,3,1)="3")),1,0))=1,"P","O"))</f>
        <v>P</v>
      </c>
      <c r="AZ38" s="33" t="str">
        <f>IF(W38="A 0-0","",IF(SUM(IF(AND((LEFT(W38,1)="A"),(MID(W38,3,1)="4")),1,0)+IF(AND((LEFT(W38,1)="B"),(MID(W38,3,1)="3")),1,0))=1,"P","O"))</f>
        <v>O</v>
      </c>
      <c r="BA38" s="33" t="str">
        <f>IF(Z38="A 0-0","",IF(SUM(IF(AND((LEFT(Z38,1)="A"),(MID(Z38,3,1)="4")),1,0)+IF(AND((LEFT(Z38,1)="B"),(MID(Z38,3,1)="3")),1,0))=1,"P","O"))</f>
        <v>O</v>
      </c>
      <c r="BB38" s="33" t="str">
        <f>IF(AC38="A 0-0","",IF(SUM(IF(AND((LEFT(AC38,1)="A"),(MID(AC38,3,1)="4")),1,0)+IF(AND((LEFT(AC38,1)="B"),(MID(AC38,3,1)="3")),1,0))=1,"P","O"))</f>
        <v>O</v>
      </c>
      <c r="BC38" s="33" t="str">
        <f>IF(AF38="A 0-0","",IF(SUM(IF(AND((LEFT(AF38,1)="A"),(MID(AF38,3,1)="4")),1,0)+IF(AND((LEFT(AF38,1)="B"),(MID(AF38,3,1)="3")),1,0))=1,"P","O"))</f>
        <v>O</v>
      </c>
      <c r="BD38" s="33" t="str">
        <f>IF(AI38="A 0-0","",IF(SUM(IF(AND((LEFT(AI38,1)="A"),(MID(AI38,3,1)="4")),1,0)+IF(AND((LEFT(AI38,1)="B"),(MID(AI38,3,1)="3")),1,0))=1,"P","O"))</f>
        <v>O</v>
      </c>
      <c r="BE38" s="33" t="str">
        <f>IF(AL38="A 0-0","",IF(SUM(IF(AND((LEFT(AL38,1)="A"),(MID(AL38,3,1)="4")),1,0)+IF(AND((LEFT(AL38,1)="B"),(MID(AL38,3,1)="3")),1,0))=1,"P","O"))</f>
        <v>O</v>
      </c>
      <c r="BF38" s="33" t="str">
        <f>IF(AO38="A 0-0","",IF(SUM(IF(AND((LEFT(AO38,1)="A"),(MID(AO38,3,1)="4")),1,0)+IF(AND((LEFT(AO38,1)="B"),(MID(AO38,3,1)="3")),1,0))=1,"P","O"))</f>
        <v>O</v>
      </c>
      <c r="BH38" s="34" t="str">
        <f>CONCATENATE(BF38,BE38,BD38,BC38,BB38,BA38,AZ38,AY38,AX38,AW38)</f>
        <v>OOOOOOOPO</v>
      </c>
      <c r="BI38" s="34"/>
      <c r="BJ38" s="34" t="str">
        <f>+CONCATENATE(BF38,BE38,BD38,BC38,BB38,BA38,AZ38,AY38,AX38,AW38,BI38)</f>
        <v>OOOOOOOPO</v>
      </c>
    </row>
    <row r="39" spans="2:62" x14ac:dyDescent="0.25">
      <c r="B39" s="49">
        <v>29</v>
      </c>
      <c r="D39" s="50"/>
      <c r="E39" s="37">
        <f>COUNT(O39,R39,U39,X39,AA39,AD39,AG39,AJ39,AM39,AP39)</f>
        <v>0</v>
      </c>
      <c r="F39" s="33">
        <f>SUM(IF(AND((LEFT(Q39,1)="A"),(MID(Q39,3,1)="4")),1,0)+IF(AND((LEFT(T39,1)="A"),(MID(T39,3,1)="4")),1,0)+IF(AND((LEFT(W39,1)="A"),(MID(W39,3,1)="4")),1,0)+IF(AND((LEFT(Z39,1)="A"),(MID(Z39,3,1)="4")),1,0)+IF(AND((LEFT(AC39,1)="A"),(MID(AC39,3,1)="4")),1,0)+IF(AND((LEFT(AF39,1)="A"),(MID(AF39,3,1)="4")),1,0)+IF(AND((LEFT(AI39,1)="A"),(MID(AI39,3,1)="4")),1,0)+IF(AND((LEFT(AL39,1)="A"),(MID(AL39,3,1)="4")),1,0)+IF(AND((LEFT(AO39,1)="A"),(MID(AO39,3,1)="4")),1,0)+IF(AND((LEFT(Q39,1)="B"),(MID(Q39,3,1)="3")),1,0)+IF(AND((LEFT(T39,1)="B"),(MID(T39,3,1)="3")),1,0)+IF(AND((LEFT(W39,1)="B"),(MID(W39,3,1)="3")),1,0)+IF(AND((LEFT(Z39,1)="B"),(MID(Z39,3,1)="3")),1,0)+IF(AND((LEFT(AC39,1)="B"),(MID(AC39,3,1)="3")),1,0)+IF(AND((LEFT(AF39,1)="B"),(MID(AF39,3,1)="3")),1,0)+IF(AND((LEFT(AI39,1)="B"),(MID(AI39,3,1)="3")),1,0)+IF(AND((LEFT(N39,1)="B"),(MID(N39,3,1)="3")),1,0)+IF(AND((LEFT(AL39,1)="B"),(MID(AL39,3,1)="3")),1,0)+IF(AND((LEFT(AO39,1)="B"),(MID(AO39,3,1)="3"))*1,0))</f>
        <v>0</v>
      </c>
      <c r="G39" s="136">
        <f>E39-F39</f>
        <v>0</v>
      </c>
      <c r="H39" s="64" t="e">
        <f t="shared" si="12"/>
        <v>#VALUE!</v>
      </c>
      <c r="I39" s="97" t="e">
        <f t="shared" si="13"/>
        <v>#VALUE!</v>
      </c>
      <c r="J39" s="22">
        <f>SUM(P39,S39,V39,Y39,AB39,AE39,AH39,AK39,AN39,AQ39)</f>
        <v>0</v>
      </c>
      <c r="K39" s="33"/>
      <c r="L39" s="33" t="e">
        <f>H39+I39</f>
        <v>#VALUE!</v>
      </c>
      <c r="M39" s="38">
        <f>IF(ISERROR((J39)/L39),0,(J39)/L39)</f>
        <v>0</v>
      </c>
      <c r="N39" s="42" t="s">
        <v>31</v>
      </c>
      <c r="O39" s="40"/>
      <c r="P39" s="41"/>
      <c r="Q39" s="42"/>
      <c r="R39" s="40"/>
      <c r="S39" s="41"/>
      <c r="T39" s="42"/>
      <c r="U39" s="40"/>
      <c r="V39" s="41"/>
      <c r="W39" s="42"/>
      <c r="X39" s="40"/>
      <c r="Y39" s="41"/>
      <c r="Z39" s="39"/>
      <c r="AA39" s="40"/>
      <c r="AB39" s="41"/>
      <c r="AC39" s="39"/>
      <c r="AD39" s="40"/>
      <c r="AE39" s="41"/>
      <c r="AF39" s="39"/>
      <c r="AG39" s="40"/>
      <c r="AH39" s="41"/>
      <c r="AI39" s="39"/>
      <c r="AJ39" s="40"/>
      <c r="AK39" s="41"/>
      <c r="AL39" s="39"/>
      <c r="AM39" s="40"/>
      <c r="AN39" s="41"/>
      <c r="AO39" s="39"/>
      <c r="AP39" s="40"/>
      <c r="AQ39" s="41"/>
      <c r="AR39" s="46">
        <f>IF(ISERROR(AVERAGE(R39,U39,X39,AA39,AD39,AG39,AJ39,AM39,AP39)),0,(AVERAGE(R39,U39,X39,AA39,AD39,AG39,AJ39,AM39,AP39)))</f>
        <v>0</v>
      </c>
      <c r="AS39" s="41">
        <f>AR39+F39</f>
        <v>0</v>
      </c>
      <c r="AT39" s="47" t="str">
        <f>BH39</f>
        <v>OOOOOOOOO</v>
      </c>
      <c r="AU39" s="48" t="str">
        <f>LEFT(BJ39,5)</f>
        <v>OOOOO</v>
      </c>
      <c r="AW39" s="33"/>
      <c r="AX39" s="33" t="str">
        <f>IF(Q39="A 0-0","",IF(SUM(IF(AND((LEFT(Q39,1)="A"),(MID(Q39,3,1)="4")),1,0)+IF(AND((LEFT(Q39,1)="B"),(MID(Q39,3,1)="3")),1,0))=1,"P","O"))</f>
        <v>O</v>
      </c>
      <c r="AY39" s="33" t="str">
        <f>IF(T39="A 0-0","",IF(SUM(IF(AND((LEFT(T39,1)="A"),(MID(T39,3,1)="4")),1,0)+IF(AND((LEFT(T39,1)="B"),(MID(T39,3,1)="3")),1,0))=1,"P","O"))</f>
        <v>O</v>
      </c>
      <c r="AZ39" s="33" t="str">
        <f>IF(W39="A 0-0","",IF(SUM(IF(AND((LEFT(W39,1)="A"),(MID(W39,3,1)="4")),1,0)+IF(AND((LEFT(W39,1)="B"),(MID(W39,3,1)="3")),1,0))=1,"P","O"))</f>
        <v>O</v>
      </c>
      <c r="BA39" s="33" t="str">
        <f>IF(Z39="A 0-0","",IF(SUM(IF(AND((LEFT(Z39,1)="A"),(MID(Z39,3,1)="4")),1,0)+IF(AND((LEFT(Z39,1)="B"),(MID(Z39,3,1)="3")),1,0))=1,"P","O"))</f>
        <v>O</v>
      </c>
      <c r="BB39" s="33" t="str">
        <f>IF(AC39="A 0-0","",IF(SUM(IF(AND((LEFT(AC39,1)="A"),(MID(AC39,3,1)="4")),1,0)+IF(AND((LEFT(AC39,1)="B"),(MID(AC39,3,1)="3")),1,0))=1,"P","O"))</f>
        <v>O</v>
      </c>
      <c r="BC39" s="33" t="str">
        <f>IF(AF39="A 0-0","",IF(SUM(IF(AND((LEFT(AF39,1)="A"),(MID(AF39,3,1)="4")),1,0)+IF(AND((LEFT(AF39,1)="B"),(MID(AF39,3,1)="3")),1,0))=1,"P","O"))</f>
        <v>O</v>
      </c>
      <c r="BD39" s="33" t="str">
        <f>IF(AI39="A 0-0","",IF(SUM(IF(AND((LEFT(AI39,1)="A"),(MID(AI39,3,1)="4")),1,0)+IF(AND((LEFT(AI39,1)="B"),(MID(AI39,3,1)="3")),1,0))=1,"P","O"))</f>
        <v>O</v>
      </c>
      <c r="BE39" s="33" t="str">
        <f>IF(AL39="A 0-0","",IF(SUM(IF(AND((LEFT(AL39,1)="A"),(MID(AL39,3,1)="4")),1,0)+IF(AND((LEFT(AL39,1)="B"),(MID(AL39,3,1)="3")),1,0))=1,"P","O"))</f>
        <v>O</v>
      </c>
      <c r="BF39" s="33" t="str">
        <f>IF(AO39="A 0-0","",IF(SUM(IF(AND((LEFT(AO39,1)="A"),(MID(AO39,3,1)="4")),1,0)+IF(AND((LEFT(AO39,1)="B"),(MID(AO39,3,1)="3")),1,0))=1,"P","O"))</f>
        <v>O</v>
      </c>
      <c r="BH39" s="34" t="str">
        <f>CONCATENATE(BF39,BE39,BD39,BC39,BB39,BA39,AZ39,AY39,AX39,AW39)</f>
        <v>OOOOOOOOO</v>
      </c>
      <c r="BI39" s="34"/>
      <c r="BJ39" s="34" t="str">
        <f>+CONCATENATE(BF39,BE39,BD39,BC39,BB39,BA39,AZ39,AY39,AX39,AW39,BI39)</f>
        <v>OOOOOOOOO</v>
      </c>
    </row>
    <row r="40" spans="2:62" x14ac:dyDescent="0.25">
      <c r="B40" s="49">
        <v>30</v>
      </c>
      <c r="D40" s="50"/>
      <c r="E40" s="37">
        <f>COUNT(O40,R40,U40,X40,AA40,AD40,AG40,AJ40,AM40,AP40)</f>
        <v>0</v>
      </c>
      <c r="F40" s="33">
        <f>SUM(IF(AND((LEFT(Q40,1)="A"),(MID(Q40,3,1)="4")),1,0)+IF(AND((LEFT(T40,1)="A"),(MID(T40,3,1)="4")),1,0)+IF(AND((LEFT(W40,1)="A"),(MID(W40,3,1)="4")),1,0)+IF(AND((LEFT(Z40,1)="A"),(MID(Z40,3,1)="4")),1,0)+IF(AND((LEFT(AC40,1)="A"),(MID(AC40,3,1)="4")),1,0)+IF(AND((LEFT(AF40,1)="A"),(MID(AF40,3,1)="4")),1,0)+IF(AND((LEFT(AI40,1)="A"),(MID(AI40,3,1)="4")),1,0)+IF(AND((LEFT(AL40,1)="A"),(MID(AL40,3,1)="4")),1,0)+IF(AND((LEFT(AO40,1)="A"),(MID(AO40,3,1)="4")),1,0)+IF(AND((LEFT(Q40,1)="B"),(MID(Q40,3,1)="3")),1,0)+IF(AND((LEFT(T40,1)="B"),(MID(T40,3,1)="3")),1,0)+IF(AND((LEFT(W40,1)="B"),(MID(W40,3,1)="3")),1,0)+IF(AND((LEFT(Z40,1)="B"),(MID(Z40,3,1)="3")),1,0)+IF(AND((LEFT(AC40,1)="B"),(MID(AC40,3,1)="3")),1,0)+IF(AND((LEFT(AF40,1)="B"),(MID(AF40,3,1)="3")),1,0)+IF(AND((LEFT(AI40,1)="B"),(MID(AI40,3,1)="3")),1,0)+IF(AND((LEFT(N40,1)="B"),(MID(N40,3,1)="3")),1,0)+IF(AND((LEFT(AL40,1)="B"),(MID(AL40,3,1)="3")),1,0)+IF(AND((LEFT(AO40,1)="B"),(MID(AO40,3,1)="3"))*1,0))</f>
        <v>0</v>
      </c>
      <c r="G40" s="136">
        <f>E40-F40</f>
        <v>0</v>
      </c>
      <c r="H40" s="64" t="e">
        <f t="shared" si="12"/>
        <v>#VALUE!</v>
      </c>
      <c r="I40" s="97" t="e">
        <f t="shared" si="13"/>
        <v>#VALUE!</v>
      </c>
      <c r="J40" s="22">
        <f>SUM(P40,S40,V40,Y40,AB40,AE40,AH40,AK40,AN40,AQ40)</f>
        <v>0</v>
      </c>
      <c r="K40" s="33"/>
      <c r="L40" s="33" t="e">
        <f>H40+I40</f>
        <v>#VALUE!</v>
      </c>
      <c r="M40" s="38">
        <f>IF(ISERROR((J40)/L40),0,(J40)/L40)</f>
        <v>0</v>
      </c>
      <c r="N40" s="39" t="s">
        <v>31</v>
      </c>
      <c r="O40" s="40"/>
      <c r="P40" s="41"/>
      <c r="Q40" s="42"/>
      <c r="R40" s="40"/>
      <c r="S40" s="41"/>
      <c r="T40" s="42"/>
      <c r="U40" s="40"/>
      <c r="V40" s="41"/>
      <c r="W40" s="42"/>
      <c r="X40" s="40"/>
      <c r="Y40" s="41"/>
      <c r="Z40" s="39"/>
      <c r="AA40" s="40"/>
      <c r="AB40" s="41"/>
      <c r="AC40" s="39"/>
      <c r="AD40" s="40"/>
      <c r="AE40" s="41"/>
      <c r="AF40" s="39"/>
      <c r="AG40" s="40"/>
      <c r="AH40" s="41"/>
      <c r="AI40" s="39"/>
      <c r="AJ40" s="40"/>
      <c r="AK40" s="41"/>
      <c r="AL40" s="39"/>
      <c r="AM40" s="40"/>
      <c r="AN40" s="41"/>
      <c r="AO40" s="39"/>
      <c r="AP40" s="40"/>
      <c r="AQ40" s="41"/>
      <c r="AR40" s="46">
        <f>IF(ISERROR(AVERAGE(R40,U40,X40,AA40,AD40,AG40,AJ40,AM40,AP40)),0,(AVERAGE(R40,U40,X40,AA40,AD40,AG40,AJ40,AM40,AP40)))</f>
        <v>0</v>
      </c>
      <c r="AS40" s="41">
        <f>AR40+F40</f>
        <v>0</v>
      </c>
      <c r="AT40" s="47" t="str">
        <f>BH40</f>
        <v>OOOOOOOOO</v>
      </c>
      <c r="AU40" s="48" t="str">
        <f>LEFT(BJ40,5)</f>
        <v>OOOOO</v>
      </c>
      <c r="AW40" s="33" t="str">
        <f>IF(N40="A 0-0","",IF(SUM(IF(AND((LEFT(N40,1)="A"),(MID(N40,3,1)="4")),1,0)+IF(AND((LEFT(N40,1)="B"),(MID(N40,3,1)="3")),1,0))=1,"P","O"))</f>
        <v/>
      </c>
      <c r="AX40" s="33" t="str">
        <f>IF(Q40="A 0-0","",IF(SUM(IF(AND((LEFT(Q40,1)="A"),(MID(Q40,3,1)="4")),1,0)+IF(AND((LEFT(Q40,1)="B"),(MID(Q40,3,1)="3")),1,0))=1,"P","O"))</f>
        <v>O</v>
      </c>
      <c r="AY40" s="33" t="str">
        <f>IF(T40="A 0-0","",IF(SUM(IF(AND((LEFT(T40,1)="A"),(MID(T40,3,1)="4")),1,0)+IF(AND((LEFT(T40,1)="B"),(MID(T40,3,1)="3")),1,0))=1,"P","O"))</f>
        <v>O</v>
      </c>
      <c r="AZ40" s="33" t="str">
        <f>IF(W40="A 0-0","",IF(SUM(IF(AND((LEFT(W40,1)="A"),(MID(W40,3,1)="4")),1,0)+IF(AND((LEFT(W40,1)="B"),(MID(W40,3,1)="3")),1,0))=1,"P","O"))</f>
        <v>O</v>
      </c>
      <c r="BA40" s="33" t="str">
        <f>IF(Z40="A 0-0","",IF(SUM(IF(AND((LEFT(Z40,1)="A"),(MID(Z40,3,1)="4")),1,0)+IF(AND((LEFT(Z40,1)="B"),(MID(Z40,3,1)="3")),1,0))=1,"P","O"))</f>
        <v>O</v>
      </c>
      <c r="BB40" s="33" t="str">
        <f>IF(AC40="A 0-0","",IF(SUM(IF(AND((LEFT(AC40,1)="A"),(MID(AC40,3,1)="4")),1,0)+IF(AND((LEFT(AC40,1)="B"),(MID(AC40,3,1)="3")),1,0))=1,"P","O"))</f>
        <v>O</v>
      </c>
      <c r="BC40" s="33" t="str">
        <f>IF(AF40="A 0-0","",IF(SUM(IF(AND((LEFT(AF40,1)="A"),(MID(AF40,3,1)="4")),1,0)+IF(AND((LEFT(AF40,1)="B"),(MID(AF40,3,1)="3")),1,0))=1,"P","O"))</f>
        <v>O</v>
      </c>
      <c r="BD40" s="33" t="str">
        <f>IF(AI40="A 0-0","",IF(SUM(IF(AND((LEFT(AI40,1)="A"),(MID(AI40,3,1)="4")),1,0)+IF(AND((LEFT(AI40,1)="B"),(MID(AI40,3,1)="3")),1,0))=1,"P","O"))</f>
        <v>O</v>
      </c>
      <c r="BE40" s="33" t="str">
        <f>IF(AL40="A 0-0","",IF(SUM(IF(AND((LEFT(AL40,1)="A"),(MID(AL40,3,1)="4")),1,0)+IF(AND((LEFT(AL40,1)="B"),(MID(AL40,3,1)="3")),1,0))=1,"P","O"))</f>
        <v>O</v>
      </c>
      <c r="BF40" s="33" t="str">
        <f>IF(AO40="A 0-0","",IF(SUM(IF(AND((LEFT(AO40,1)="A"),(MID(AO40,3,1)="4")),1,0)+IF(AND((LEFT(AO40,1)="B"),(MID(AO40,3,1)="3")),1,0))=1,"P","O"))</f>
        <v>O</v>
      </c>
      <c r="BH40" s="34" t="str">
        <f>CONCATENATE(BF40,BE40,BD40,BC40,BB40,BA40,AZ40,AY40,AX40,AW40)</f>
        <v>OOOOOOOOO</v>
      </c>
      <c r="BI40" s="34"/>
      <c r="BJ40" s="34" t="str">
        <f>+CONCATENATE(BF40,BE40,BD40,BC40,BB40,BA40,AZ40,AY40,AX40,AW40,BI40)</f>
        <v>OOOOOOOOO</v>
      </c>
    </row>
    <row r="41" spans="2:62" x14ac:dyDescent="0.25">
      <c r="B41" s="49">
        <v>31</v>
      </c>
      <c r="D41" s="50"/>
      <c r="E41" s="37">
        <f>COUNT(O41,R41,U41,X41,AA41,AD41,AG41,AJ41,AM41,AP41)</f>
        <v>0</v>
      </c>
      <c r="F41" s="33">
        <f>SUM(IF(AND((LEFT(Q41,1)="A"),(MID(Q41,3,1)="4")),1,0)+IF(AND((LEFT(T41,1)="A"),(MID(T41,3,1)="4")),1,0)+IF(AND((LEFT(W41,1)="A"),(MID(W41,3,1)="4")),1,0)+IF(AND((LEFT(Z41,1)="A"),(MID(Z41,3,1)="4")),1,0)+IF(AND((LEFT(AC41,1)="A"),(MID(AC41,3,1)="4")),1,0)+IF(AND((LEFT(AF41,1)="A"),(MID(AF41,3,1)="4")),1,0)+IF(AND((LEFT(AI41,1)="A"),(MID(AI41,3,1)="4")),1,0)+IF(AND((LEFT(AL41,1)="A"),(MID(AL41,3,1)="4")),1,0)+IF(AND((LEFT(AO41,1)="A"),(MID(AO41,3,1)="4")),1,0)+IF(AND((LEFT(Q41,1)="B"),(MID(Q41,3,1)="3")),1,0)+IF(AND((LEFT(T41,1)="B"),(MID(T41,3,1)="3")),1,0)+IF(AND((LEFT(W41,1)="B"),(MID(W41,3,1)="3")),1,0)+IF(AND((LEFT(Z41,1)="B"),(MID(Z41,3,1)="3")),1,0)+IF(AND((LEFT(AC41,1)="B"),(MID(AC41,3,1)="3")),1,0)+IF(AND((LEFT(AF41,1)="B"),(MID(AF41,3,1)="3")),1,0)+IF(AND((LEFT(AI41,1)="B"),(MID(AI41,3,1)="3")),1,0)+IF(AND((LEFT(N41,1)="B"),(MID(N41,3,1)="3")),1,0)+IF(AND((LEFT(AL41,1)="B"),(MID(AL41,3,1)="3")),1,0)+IF(AND((LEFT(AO41,1)="B"),(MID(AO41,3,1)="3"))*1,0))</f>
        <v>0</v>
      </c>
      <c r="G41" s="136">
        <f>E41-F41</f>
        <v>0</v>
      </c>
      <c r="H41" s="64" t="e">
        <f t="shared" si="12"/>
        <v>#VALUE!</v>
      </c>
      <c r="I41" s="97" t="e">
        <f t="shared" si="13"/>
        <v>#VALUE!</v>
      </c>
      <c r="J41" s="22">
        <f>SUM(P41,S41,V41,Y41,AB41,AE41,AH41,AK41,AN41,AQ41)</f>
        <v>0</v>
      </c>
      <c r="K41" s="33"/>
      <c r="L41" s="33" t="e">
        <f>H41+I41</f>
        <v>#VALUE!</v>
      </c>
      <c r="M41" s="38">
        <f>IF(ISERROR((J41)/L41),0,(J41)/L41)</f>
        <v>0</v>
      </c>
      <c r="N41" s="42" t="s">
        <v>31</v>
      </c>
      <c r="O41" s="40"/>
      <c r="P41" s="41"/>
      <c r="Q41" s="39"/>
      <c r="R41" s="40"/>
      <c r="S41" s="41"/>
      <c r="T41" s="39"/>
      <c r="U41" s="40"/>
      <c r="V41" s="41"/>
      <c r="W41" s="39"/>
      <c r="X41" s="40"/>
      <c r="Y41" s="41"/>
      <c r="Z41" s="42"/>
      <c r="AA41" s="40"/>
      <c r="AB41" s="41"/>
      <c r="AC41" s="42"/>
      <c r="AD41" s="40"/>
      <c r="AE41" s="41"/>
      <c r="AF41" s="42"/>
      <c r="AG41" s="40"/>
      <c r="AH41" s="41"/>
      <c r="AI41" s="39"/>
      <c r="AJ41" s="40"/>
      <c r="AK41" s="41"/>
      <c r="AL41" s="39"/>
      <c r="AM41" s="40"/>
      <c r="AN41" s="41"/>
      <c r="AO41" s="39"/>
      <c r="AP41" s="40"/>
      <c r="AQ41" s="41"/>
      <c r="AR41" s="46">
        <f>IF(ISERROR(AVERAGE(R41,U41,X41,AA41,AD41,AG41,AJ41,AM41,AP41)),0,(AVERAGE(R41,U41,X41,AA41,AD41,AG41,AJ41,AM41,AP41)))</f>
        <v>0</v>
      </c>
      <c r="AS41" s="41">
        <f>AR41+F41</f>
        <v>0</v>
      </c>
      <c r="AT41" s="47" t="str">
        <f>BH41</f>
        <v>OOOOOOOOO</v>
      </c>
      <c r="AU41" s="48" t="str">
        <f>LEFT(BJ41,5)</f>
        <v>OOOOO</v>
      </c>
      <c r="AW41" s="33" t="str">
        <f t="shared" ref="AW41:AW42" si="14">IF(N41="A 0-0","",IF(SUM(IF(AND((LEFT(N41,1)="A"),(MID(N41,3,1)="4")),1,0)+IF(AND((LEFT(N41,1)="B"),(MID(N41,3,1)="3")),1,0))=1,"P","O"))</f>
        <v/>
      </c>
      <c r="AX41" s="33" t="str">
        <f t="shared" ref="AX41:AX42" si="15">IF(Q41="A 0-0","",IF(SUM(IF(AND((LEFT(Q41,1)="A"),(MID(Q41,3,1)="4")),1,0)+IF(AND((LEFT(Q41,1)="B"),(MID(Q41,3,1)="3")),1,0))=1,"P","O"))</f>
        <v>O</v>
      </c>
      <c r="AY41" s="33" t="str">
        <f t="shared" ref="AY41:AY42" si="16">IF(T41="A 0-0","",IF(SUM(IF(AND((LEFT(T41,1)="A"),(MID(T41,3,1)="4")),1,0)+IF(AND((LEFT(T41,1)="B"),(MID(T41,3,1)="3")),1,0))=1,"P","O"))</f>
        <v>O</v>
      </c>
      <c r="AZ41" s="33" t="str">
        <f t="shared" ref="AZ41:AZ42" si="17">IF(W41="A 0-0","",IF(SUM(IF(AND((LEFT(W41,1)="A"),(MID(W41,3,1)="4")),1,0)+IF(AND((LEFT(W41,1)="B"),(MID(W41,3,1)="3")),1,0))=1,"P","O"))</f>
        <v>O</v>
      </c>
      <c r="BA41" s="33" t="str">
        <f t="shared" ref="BA41:BA42" si="18">IF(Z41="A 0-0","",IF(SUM(IF(AND((LEFT(Z41,1)="A"),(MID(Z41,3,1)="4")),1,0)+IF(AND((LEFT(Z41,1)="B"),(MID(Z41,3,1)="3")),1,0))=1,"P","O"))</f>
        <v>O</v>
      </c>
      <c r="BB41" s="33" t="str">
        <f t="shared" ref="BB41:BB42" si="19">IF(AC41="A 0-0","",IF(SUM(IF(AND((LEFT(AC41,1)="A"),(MID(AC41,3,1)="4")),1,0)+IF(AND((LEFT(AC41,1)="B"),(MID(AC41,3,1)="3")),1,0))=1,"P","O"))</f>
        <v>O</v>
      </c>
      <c r="BC41" s="33" t="str">
        <f t="shared" ref="BC41:BC42" si="20">IF(AF41="A 0-0","",IF(SUM(IF(AND((LEFT(AF41,1)="A"),(MID(AF41,3,1)="4")),1,0)+IF(AND((LEFT(AF41,1)="B"),(MID(AF41,3,1)="3")),1,0))=1,"P","O"))</f>
        <v>O</v>
      </c>
      <c r="BD41" s="33" t="str">
        <f t="shared" ref="BD41:BD42" si="21">IF(AI41="A 0-0","",IF(SUM(IF(AND((LEFT(AI41,1)="A"),(MID(AI41,3,1)="4")),1,0)+IF(AND((LEFT(AI41,1)="B"),(MID(AI41,3,1)="3")),1,0))=1,"P","O"))</f>
        <v>O</v>
      </c>
      <c r="BE41" s="33" t="str">
        <f t="shared" ref="BE41:BE42" si="22">IF(AL41="A 0-0","",IF(SUM(IF(AND((LEFT(AL41,1)="A"),(MID(AL41,3,1)="4")),1,0)+IF(AND((LEFT(AL41,1)="B"),(MID(AL41,3,1)="3")),1,0))=1,"P","O"))</f>
        <v>O</v>
      </c>
      <c r="BF41" s="33" t="str">
        <f t="shared" ref="BF41:BF42" si="23">IF(AO41="A 0-0","",IF(SUM(IF(AND((LEFT(AO41,1)="A"),(MID(AO41,3,1)="4")),1,0)+IF(AND((LEFT(AO41,1)="B"),(MID(AO41,3,1)="3")),1,0))=1,"P","O"))</f>
        <v>O</v>
      </c>
      <c r="BH41" s="34" t="str">
        <f t="shared" ref="BH41:BH42" si="24">CONCATENATE(BF41,BE41,BD41,BC41,BB41,BA41,AZ41,AY41,AX41,AW41)</f>
        <v>OOOOOOOOO</v>
      </c>
      <c r="BI41" s="34"/>
      <c r="BJ41" s="34" t="str">
        <f t="shared" ref="BJ41:BJ42" si="25">+CONCATENATE(BF41,BE41,BD41,BC41,BB41,BA41,AZ41,AY41,AX41,AW41,BI41)</f>
        <v>OOOOOOOOO</v>
      </c>
    </row>
    <row r="42" spans="2:62" x14ac:dyDescent="0.25">
      <c r="B42" s="49">
        <v>32</v>
      </c>
      <c r="D42" s="36"/>
      <c r="E42" s="37">
        <f>COUNT(O42,R42,U42,X42,AA42,AD42,AG42,AJ42,AM42,AP42)</f>
        <v>0</v>
      </c>
      <c r="F42" s="33">
        <f>SUM(IF(AND((LEFT(Q42,1)="A"),(MID(Q42,3,1)="4")),1,0)+IF(AND((LEFT(T42,1)="A"),(MID(T42,3,1)="4")),1,0)+IF(AND((LEFT(W42,1)="A"),(MID(W42,3,1)="4")),1,0)+IF(AND((LEFT(Z42,1)="A"),(MID(Z42,3,1)="4")),1,0)+IF(AND((LEFT(AC42,1)="A"),(MID(AC42,3,1)="4")),1,0)+IF(AND((LEFT(AF42,1)="A"),(MID(AF42,3,1)="4")),1,0)+IF(AND((LEFT(AI42,1)="A"),(MID(AI42,3,1)="4")),1,0)+IF(AND((LEFT(AL42,1)="A"),(MID(AL42,3,1)="4")),1,0)+IF(AND((LEFT(AO42,1)="A"),(MID(AO42,3,1)="4")),1,0)+IF(AND((LEFT(Q42,1)="B"),(MID(Q42,3,1)="3")),1,0)+IF(AND((LEFT(T42,1)="B"),(MID(T42,3,1)="3")),1,0)+IF(AND((LEFT(W42,1)="B"),(MID(W42,3,1)="3")),1,0)+IF(AND((LEFT(Z42,1)="B"),(MID(Z42,3,1)="3")),1,0)+IF(AND((LEFT(AC42,1)="B"),(MID(AC42,3,1)="3")),1,0)+IF(AND((LEFT(AF42,1)="B"),(MID(AF42,3,1)="3")),1,0)+IF(AND((LEFT(AI42,1)="B"),(MID(AI42,3,1)="3")),1,0)+IF(AND((LEFT(N42,1)="B"),(MID(N42,3,1)="3")),1,0)+IF(AND((LEFT(AL42,1)="B"),(MID(AL42,3,1)="3")),1,0)+IF(AND((LEFT(AO42,1)="B"),(MID(AO42,3,1)="3"))*1,0))</f>
        <v>0</v>
      </c>
      <c r="G42" s="136">
        <f>E42-F42</f>
        <v>0</v>
      </c>
      <c r="H42" s="64" t="e">
        <f t="shared" si="12"/>
        <v>#VALUE!</v>
      </c>
      <c r="I42" s="97" t="e">
        <f t="shared" si="13"/>
        <v>#VALUE!</v>
      </c>
      <c r="J42" s="22">
        <f>SUM(P42,S42,V42,Y42,AB42,AE42,AH42,AK42,AN42,AQ42)</f>
        <v>0</v>
      </c>
      <c r="K42" s="33"/>
      <c r="L42" s="33" t="e">
        <f>H42+I42</f>
        <v>#VALUE!</v>
      </c>
      <c r="M42" s="38">
        <f>IF(ISERROR((J42)/L42),0,(J42)/L42)</f>
        <v>0</v>
      </c>
      <c r="N42" s="39" t="s">
        <v>31</v>
      </c>
      <c r="O42" s="40"/>
      <c r="P42" s="41"/>
      <c r="Q42" s="42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46">
        <f>IF(ISERROR(AVERAGE(R42,U42,X42,AA42,AD42,AG42,AJ42,AM42,AP42)),0,(AVERAGE(R42,U42,X42,AA42,AD42,AG42,AJ42,AM42,AP42)))</f>
        <v>0</v>
      </c>
      <c r="AS42" s="41">
        <f>AR42+F42</f>
        <v>0</v>
      </c>
      <c r="AT42" s="47" t="str">
        <f>BH42</f>
        <v>OOOOOOOOO</v>
      </c>
      <c r="AU42" s="48" t="str">
        <f>LEFT(BJ42,5)</f>
        <v>OOOOO</v>
      </c>
      <c r="AW42" s="33" t="str">
        <f t="shared" si="14"/>
        <v/>
      </c>
      <c r="AX42" s="33" t="str">
        <f t="shared" si="15"/>
        <v>O</v>
      </c>
      <c r="AY42" s="33" t="str">
        <f t="shared" si="16"/>
        <v>O</v>
      </c>
      <c r="AZ42" s="33" t="str">
        <f t="shared" si="17"/>
        <v>O</v>
      </c>
      <c r="BA42" s="33" t="str">
        <f t="shared" si="18"/>
        <v>O</v>
      </c>
      <c r="BB42" s="33" t="str">
        <f t="shared" si="19"/>
        <v>O</v>
      </c>
      <c r="BC42" s="33" t="str">
        <f t="shared" si="20"/>
        <v>O</v>
      </c>
      <c r="BD42" s="33" t="str">
        <f t="shared" si="21"/>
        <v>O</v>
      </c>
      <c r="BE42" s="33" t="str">
        <f t="shared" si="22"/>
        <v>O</v>
      </c>
      <c r="BF42" s="33" t="str">
        <f t="shared" si="23"/>
        <v>O</v>
      </c>
      <c r="BH42" s="34" t="str">
        <f t="shared" si="24"/>
        <v>OOOOOOOOO</v>
      </c>
      <c r="BI42" s="34"/>
      <c r="BJ42" s="34" t="str">
        <f t="shared" si="25"/>
        <v>OOOOOOOOO</v>
      </c>
    </row>
    <row r="43" spans="2:62" ht="15.75" thickBot="1" x14ac:dyDescent="0.3">
      <c r="B43" s="51">
        <v>33</v>
      </c>
      <c r="D43" s="52"/>
      <c r="E43" s="53">
        <f>COUNT(O43,R43,U43,X43,AA43,AD43,AG43,AJ43,AM43,AP43)</f>
        <v>0</v>
      </c>
      <c r="F43" s="54">
        <f>SUM(IF(AND((LEFT(Q43,1)="A"),(MID(Q43,3,1)="4")),1,0)+IF(AND((LEFT(T43,1)="A"),(MID(T43,3,1)="4")),1,0)+IF(AND((LEFT(W43,1)="A"),(MID(W43,3,1)="4")),1,0)+IF(AND((LEFT(Z43,1)="A"),(MID(Z43,3,1)="4")),1,0)+IF(AND((LEFT(AC43,1)="A"),(MID(AC43,3,1)="4")),1,0)+IF(AND((LEFT(AF43,1)="A"),(MID(AF43,3,1)="4")),1,0)+IF(AND((LEFT(AI43,1)="A"),(MID(AI43,3,1)="4")),1,0)+IF(AND((LEFT(AL43,1)="A"),(MID(AL43,3,1)="4")),1,0)+IF(AND((LEFT(AO43,1)="A"),(MID(AO43,3,1)="4")),1,0)+IF(AND((LEFT(Q43,1)="B"),(MID(Q43,3,1)="3")),1,0)+IF(AND((LEFT(T43,1)="B"),(MID(T43,3,1)="3")),1,0)+IF(AND((LEFT(W43,1)="B"),(MID(W43,3,1)="3")),1,0)+IF(AND((LEFT(Z43,1)="B"),(MID(Z43,3,1)="3")),1,0)+IF(AND((LEFT(AC43,1)="B"),(MID(AC43,3,1)="3")),1,0)+IF(AND((LEFT(AF43,1)="B"),(MID(AF43,3,1)="3")),1,0)+IF(AND((LEFT(AI43,1)="B"),(MID(AI43,3,1)="3")),1,0)+IF(AND((LEFT(N43,1)="B"),(MID(N43,3,1)="3")),1,0)+IF(AND((LEFT(AL43,1)="B"),(MID(AL43,3,1)="3")),1,0)+IF(AND((LEFT(AO43,1)="B"),(MID(AO43,3,1)="3"))*1,0))</f>
        <v>0</v>
      </c>
      <c r="G43" s="137">
        <f>E43-F43</f>
        <v>0</v>
      </c>
      <c r="H43" s="64" t="e">
        <f t="shared" si="12"/>
        <v>#VALUE!</v>
      </c>
      <c r="I43" s="97" t="e">
        <f t="shared" si="13"/>
        <v>#VALUE!</v>
      </c>
      <c r="J43" s="55">
        <f>SUM(P43,S43,V43,Y43,AB43,AE43,AH43,AK43,AN43,AQ43)</f>
        <v>0</v>
      </c>
      <c r="K43" s="54"/>
      <c r="L43" s="54" t="e">
        <f>H43+I43</f>
        <v>#VALUE!</v>
      </c>
      <c r="M43" s="56">
        <f>IF(ISERROR((J43)/L43),0,(J43)/L43)</f>
        <v>0</v>
      </c>
      <c r="N43" s="57" t="s">
        <v>31</v>
      </c>
      <c r="O43" s="58"/>
      <c r="P43" s="59"/>
      <c r="Q43" s="57"/>
      <c r="R43" s="58"/>
      <c r="S43" s="59"/>
      <c r="T43" s="57"/>
      <c r="U43" s="58"/>
      <c r="V43" s="59"/>
      <c r="W43" s="57"/>
      <c r="X43" s="58"/>
      <c r="Y43" s="59"/>
      <c r="Z43" s="60"/>
      <c r="AA43" s="58"/>
      <c r="AB43" s="59"/>
      <c r="AC43" s="57"/>
      <c r="AD43" s="58"/>
      <c r="AE43" s="59"/>
      <c r="AF43" s="57"/>
      <c r="AG43" s="58"/>
      <c r="AH43" s="59"/>
      <c r="AI43" s="57"/>
      <c r="AJ43" s="58"/>
      <c r="AK43" s="59"/>
      <c r="AL43" s="57"/>
      <c r="AM43" s="58"/>
      <c r="AN43" s="59"/>
      <c r="AO43" s="57"/>
      <c r="AP43" s="58"/>
      <c r="AQ43" s="59"/>
      <c r="AR43" s="61">
        <f>IF(ISERROR(AVERAGE(R43,U43,X43,AA43,AD43,AG43,AJ43,AM43,AP43)),0,(AVERAGE(R43,U43,X43,AA43,AD43,AG43,AJ43,AM43,AP43)))</f>
        <v>0</v>
      </c>
      <c r="AS43" s="59">
        <f>AR43+F43</f>
        <v>0</v>
      </c>
      <c r="AT43" s="62" t="str">
        <f>BH43</f>
        <v>OOOOOOOOO</v>
      </c>
      <c r="AU43" s="63" t="str">
        <f>LEFT(BJ43,5)</f>
        <v>OOOOO</v>
      </c>
      <c r="AW43" s="33" t="str">
        <f t="shared" si="10"/>
        <v/>
      </c>
      <c r="AX43" s="33" t="str">
        <f t="shared" si="0"/>
        <v>O</v>
      </c>
      <c r="AY43" s="33" t="str">
        <f t="shared" si="1"/>
        <v>O</v>
      </c>
      <c r="AZ43" s="33" t="str">
        <f t="shared" si="2"/>
        <v>O</v>
      </c>
      <c r="BA43" s="33" t="str">
        <f t="shared" si="3"/>
        <v>O</v>
      </c>
      <c r="BB43" s="33" t="str">
        <f t="shared" si="4"/>
        <v>O</v>
      </c>
      <c r="BC43" s="33" t="str">
        <f t="shared" si="5"/>
        <v>O</v>
      </c>
      <c r="BD43" s="33" t="str">
        <f t="shared" si="6"/>
        <v>O</v>
      </c>
      <c r="BE43" s="33" t="str">
        <f t="shared" si="7"/>
        <v>O</v>
      </c>
      <c r="BF43" s="33" t="str">
        <f t="shared" si="8"/>
        <v>O</v>
      </c>
      <c r="BH43" s="34" t="str">
        <f t="shared" si="11"/>
        <v>OOOOOOOOO</v>
      </c>
      <c r="BI43" s="34"/>
      <c r="BJ43" s="34" t="str">
        <f t="shared" si="9"/>
        <v>OOOOOOOOO</v>
      </c>
    </row>
    <row r="44" spans="2:62" ht="16.5" customHeight="1" thickTop="1" x14ac:dyDescent="0.25"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5"/>
      <c r="O44" s="65"/>
      <c r="P44" s="65"/>
      <c r="Q44" s="64"/>
      <c r="R44" s="65"/>
      <c r="S44" s="65"/>
      <c r="T44" s="64"/>
      <c r="U44" s="65"/>
      <c r="V44" s="65"/>
      <c r="W44" s="64"/>
      <c r="X44" s="65"/>
      <c r="Y44" s="65"/>
      <c r="Z44" s="64"/>
      <c r="AA44" s="65"/>
      <c r="AB44" s="65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AS44" s="65"/>
      <c r="AX44" s="66"/>
      <c r="AY44" s="66"/>
      <c r="AZ44" s="66"/>
      <c r="BA44" s="66"/>
      <c r="BB44" s="66"/>
      <c r="BC44" s="66"/>
      <c r="BD44" s="66"/>
      <c r="BE44" s="66"/>
      <c r="BF44" s="66"/>
      <c r="BH44" s="34"/>
    </row>
    <row r="45" spans="2:62" ht="16.5" customHeight="1" x14ac:dyDescent="0.25">
      <c r="M45" s="2"/>
      <c r="N45" s="2"/>
      <c r="O45" s="2"/>
      <c r="P45" s="2"/>
      <c r="R45" s="2"/>
    </row>
    <row r="46" spans="2:62" ht="16.5" hidden="1" customHeight="1" x14ac:dyDescent="0.3">
      <c r="D46" s="67" t="s">
        <v>59</v>
      </c>
      <c r="E46" s="68">
        <f t="shared" ref="E46:L46" si="26">SUM(E4:E45)-E37</f>
        <v>49</v>
      </c>
      <c r="F46" s="68">
        <f t="shared" si="26"/>
        <v>20</v>
      </c>
      <c r="G46" s="68">
        <f t="shared" si="26"/>
        <v>29</v>
      </c>
      <c r="H46" s="68" t="e">
        <f t="shared" si="26"/>
        <v>#VALUE!</v>
      </c>
      <c r="I46" s="68" t="e">
        <f t="shared" si="26"/>
        <v>#VALUE!</v>
      </c>
      <c r="J46" s="68">
        <f t="shared" si="26"/>
        <v>427.56999999999994</v>
      </c>
      <c r="K46" s="68">
        <f t="shared" si="26"/>
        <v>4</v>
      </c>
      <c r="L46" s="68" t="e">
        <f t="shared" si="26"/>
        <v>#VALUE!</v>
      </c>
      <c r="M46" s="69" t="e">
        <f>J46/L46</f>
        <v>#VALUE!</v>
      </c>
      <c r="N46" s="69"/>
      <c r="O46" s="69"/>
      <c r="P46" s="69"/>
      <c r="Q46" s="70"/>
      <c r="R46" s="69">
        <f>SUM(R4:R43)</f>
        <v>576.94000000000005</v>
      </c>
      <c r="S46" s="71"/>
      <c r="T46" s="70"/>
      <c r="U46" s="69">
        <f>SUM(U4:U43)</f>
        <v>575.73</v>
      </c>
      <c r="V46" s="71"/>
      <c r="W46" s="70"/>
      <c r="X46" s="69">
        <f>SUM(X4:X43)</f>
        <v>0</v>
      </c>
      <c r="Y46" s="71"/>
      <c r="Z46" s="70"/>
      <c r="AA46" s="69">
        <f>SUM(AA4:AA43)</f>
        <v>0</v>
      </c>
      <c r="AB46" s="71"/>
      <c r="AC46" s="70"/>
      <c r="AD46" s="69">
        <f>SUM(AD4:AD43)</f>
        <v>0</v>
      </c>
      <c r="AE46" s="71"/>
      <c r="AF46" s="70"/>
      <c r="AG46" s="69"/>
      <c r="AH46" s="71"/>
      <c r="AI46" s="70"/>
      <c r="AJ46" s="69"/>
      <c r="AK46" s="71"/>
      <c r="AL46" s="70"/>
      <c r="AM46" s="69"/>
      <c r="AN46" s="71"/>
      <c r="AO46" s="70"/>
      <c r="AP46" s="69"/>
      <c r="AQ46" s="71"/>
      <c r="AR46" s="69">
        <f>AVERAGE(R46,U46,X46,AA46,AD46,AG46,AJ46,AM46,AP46)</f>
        <v>230.53400000000002</v>
      </c>
      <c r="AS46" s="72"/>
    </row>
    <row r="47" spans="2:62" hidden="1" x14ac:dyDescent="0.25">
      <c r="M47" s="2"/>
      <c r="N47" s="2"/>
      <c r="O47" s="2"/>
      <c r="P47" s="2"/>
      <c r="R47" s="2"/>
      <c r="U47" s="2"/>
      <c r="X47" s="2"/>
      <c r="AA47" s="2"/>
      <c r="AR47" s="2"/>
      <c r="AS47" s="2"/>
    </row>
    <row r="48" spans="2:62" ht="15.75" hidden="1" thickTop="1" x14ac:dyDescent="0.25">
      <c r="D48" s="73" t="s">
        <v>60</v>
      </c>
      <c r="E48" s="74"/>
      <c r="F48" s="74"/>
      <c r="G48" s="74"/>
      <c r="H48" s="74"/>
      <c r="I48" s="74"/>
      <c r="J48" s="74"/>
      <c r="K48" s="74"/>
      <c r="L48" s="74"/>
      <c r="M48" s="75"/>
      <c r="N48" s="75"/>
      <c r="O48" s="75"/>
      <c r="P48" s="75"/>
      <c r="Q48" s="74"/>
      <c r="R48" s="76">
        <f>R46/24</f>
        <v>24.03916666666667</v>
      </c>
      <c r="S48" s="75"/>
      <c r="T48" s="74"/>
      <c r="U48" s="76">
        <f>U46/24</f>
        <v>23.98875</v>
      </c>
      <c r="V48" s="75"/>
      <c r="W48" s="74"/>
      <c r="X48" s="76">
        <f>X46/24</f>
        <v>0</v>
      </c>
      <c r="Y48" s="77"/>
      <c r="Z48" s="74"/>
      <c r="AA48" s="76">
        <f>AA46/24</f>
        <v>0</v>
      </c>
      <c r="AB48" s="75"/>
      <c r="AC48" s="74"/>
      <c r="AD48" s="76">
        <f>AD46/24</f>
        <v>0</v>
      </c>
      <c r="AE48" s="74"/>
      <c r="AF48" s="74"/>
      <c r="AG48" s="76"/>
      <c r="AH48" s="74"/>
      <c r="AI48" s="74"/>
      <c r="AJ48" s="76"/>
      <c r="AK48" s="74"/>
      <c r="AL48" s="74"/>
      <c r="AM48" s="76"/>
      <c r="AN48" s="74"/>
      <c r="AO48" s="74"/>
      <c r="AP48" s="76"/>
      <c r="AQ48" s="74"/>
      <c r="AR48" s="78">
        <f>AVERAGE(R48,U48,X48,AA48,AD48,AG48,AJ48,AM48,AP48)</f>
        <v>9.6055833333333336</v>
      </c>
      <c r="AS48" s="79"/>
    </row>
    <row r="49" spans="4:45" hidden="1" x14ac:dyDescent="0.25">
      <c r="D49" s="80" t="s">
        <v>61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22">
        <f>SUM(IF((LEFT(Q4,1)="A"),R4,0)+IF((LEFT(Q5,1)="A"),R5,0)+IF((LEFT(Q6,1)="A"),R6,0)+IF((LEFT(Q7,1)="A"),R7,0)+IF((LEFT(Q8,1)="A"),R8,0)+IF((LEFT(Q9,1)="A"),R9,0)+IF((LEFT(Q10,1)="A"),R10,0)+IF((LEFT(Q11,1)="A"),R11,0)+IF((LEFT(Q12,1)="A"),R12,0)+IF((LEFT(Q13,1)="A"),R13,0)+IF((LEFT(Q14,1)="A"),R14,0)+IF((LEFT(Q15,1)="A"),R15,0)+IF((LEFT(Q16,1)="A"),R16,0)+IF((LEFT(Q17,1)="A"),R17,0)+IF((LEFT(Q18,1)="A"),R18,0)+IF((LEFT(Q19,1)="A"),R19,0)+IF((LEFT(Q20,1)="A"),R20,0)+IF((LEFT(Q21,1)="A"),R21,0)+IF((LEFT(Q22,1)="A"),R22,0)+IF((LEFT(Q23,1)="A"),R23,0)+IF((LEFT(Q24,1)="A"),R24,0)+IF((LEFT(Q25,1)="A"),R25,0)+IF((LEFT(Q26,1)="A"),R26,0)+IF((LEFT(Q27,1)="A"),R27,0)+IF((LEFT(Q28,1)="A"),R28,0)+IF((LEFT(Q33,1)="A"),R33,0)+IF((LEFT(Q34,1)="A"),R34,0)+IF((LEFT(Q35,1)="A"),R35,0)+IF((LEFT(Q36,1)="A"),R36,0)+IF((LEFT(Q37,1)="A"),R37,0)+IF((LEFT(Q43,1)="A"),R43,0))/12</f>
        <v>23.480833333333333</v>
      </c>
      <c r="S49" s="82"/>
      <c r="T49" s="81"/>
      <c r="U49" s="22">
        <f>SUM(IF((LEFT(T4,1)="A"),U4,0)+IF((LEFT(T5,1)="A"),U5,0)+IF((LEFT(T6,1)="A"),U6,0)+IF((LEFT(T7,1)="A"),U7,0)+IF((LEFT(T8,1)="A"),U8,0)+IF((LEFT(T9,1)="A"),U9,0)+IF((LEFT(T10,1)="A"),U10,0)+IF((LEFT(T11,1)="A"),U11,0)+IF((LEFT(T12,1)="A"),U12,0)+IF((LEFT(T13,1)="A"),U13,0)+IF((LEFT(T14,1)="A"),U14,0)+IF((LEFT(T15,1)="A"),U15,0)+IF((LEFT(T16,1)="A"),U16,0)+IF((LEFT(T17,1)="A"),U17,0)+IF((LEFT(T18,1)="A"),U18,0)+IF((LEFT(T19,1)="A"),U19,0)+IF((LEFT(T20,1)="A"),U20,0)+IF((LEFT(T21,1)="A"),U21,0)+IF((LEFT(T22,1)="A"),U22,0)+IF((LEFT(T23,1)="A"),U23,0)+IF((LEFT(T24,1)="A"),U24,0)+IF((LEFT(T25,1)="A"),U25,0)+IF((LEFT(T26,1)="A"),U26,0)+IF((LEFT(T27,1)="A"),U27,0)+IF((LEFT(T28,1)="A"),U28,0)+IF((LEFT(T33,1)="A"),U33,0)+IF((LEFT(T34,1)="A"),U34,0)+IF((LEFT(T35,1)="A"),U35,0)+IF((LEFT(T36,1)="A"),U36,0)+IF((LEFT(T37,1)="A"),U37,0)+IF((LEFT(T43,1)="A"),U43,0))/12</f>
        <v>22.91333333333333</v>
      </c>
      <c r="V49" s="82"/>
      <c r="W49" s="81"/>
      <c r="X49" s="22">
        <f>SUM(IF((LEFT(W4,1)="A"),X4,0)+IF((LEFT(W5,1)="A"),X5,0)+IF((LEFT(W6,1)="A"),X6,0)+IF((LEFT(W7,1)="A"),X7,0)+IF((LEFT(W8,1)="A"),X8,0)+IF((LEFT(W9,1)="A"),X9,0)+IF((LEFT(W10,1)="A"),X10,0)+IF((LEFT(W11,1)="A"),X11,0)+IF((LEFT(W12,1)="A"),X12,0)+IF((LEFT(W13,1)="A"),X13,0)+IF((LEFT(W14,1)="A"),X14,0)+IF((LEFT(W15,1)="A"),X15,0)+IF((LEFT(W16,1)="A"),X16,0)+IF((LEFT(W17,1)="A"),X17,0)+IF((LEFT(W18,1)="A"),X18,0)+IF((LEFT(W19,1)="A"),X19,0)+IF((LEFT(W20,1)="A"),X20,0)+IF((LEFT(W21,1)="A"),X21,0)+IF((LEFT(W22,1)="A"),X22,0)+IF((LEFT(W23,1)="A"),X23,0)+IF((LEFT(W24,1)="A"),X24,0)+IF((LEFT(W25,1)="A"),X25,0)+IF((LEFT(W26,1)="A"),X26,0)+IF((LEFT(W27,1)="A"),X27,0)+IF((LEFT(W28,1)="A"),X28,0)+IF((LEFT(W33,1)="A"),X33,0)+IF((LEFT(W34,1)="A"),X34,0)+IF((LEFT(W35,1)="A"),X35,0)+IF((LEFT(W36,1)="A"),X36,0)+IF((LEFT(W37,1)="A"),X37,0)+IF((LEFT(W43,1)="A"),X43,0))/12</f>
        <v>0</v>
      </c>
      <c r="Y49" s="82"/>
      <c r="Z49" s="81"/>
      <c r="AA49" s="22">
        <f>SUM(IF((LEFT(Z4,1)="A"),AA4,0)+IF((LEFT(Z5,1)="A"),AA5,0)+IF((LEFT(Z6,1)="A"),AA6,0)+IF((LEFT(Z7,1)="A"),AA7,0)+IF((LEFT(Z8,1)="A"),AA8,0)+IF((LEFT(Z9,1)="A"),AA9,0)+IF((LEFT(Z10,1)="A"),AA10,0)+IF((LEFT(Z11,1)="A"),AA11,0)+IF((LEFT(Z12,1)="A"),AA12,0)+IF((LEFT(Z13,1)="A"),AA13,0)+IF((LEFT(Z14,1)="A"),AA14,0)+IF((LEFT(Z15,1)="A"),AA15,0)+IF((LEFT(Z16,1)="A"),AA16,0)+IF((LEFT(Z17,1)="A"),AA17,0)+IF((LEFT(Z18,1)="A"),AA18,0)+IF((LEFT(Z19,1)="A"),AA19,0)+IF((LEFT(Z20,1)="A"),AA20,0)+IF((LEFT(Z21,1)="A"),AA21,0)+IF((LEFT(Z22,1)="A"),AA22,0)+IF((LEFT(Z23,1)="A"),AA23,0)+IF((LEFT(Z24,1)="A"),AA24,0)+IF((LEFT(Z25,1)="A"),AA25,0)+IF((LEFT(Z26,1)="A"),AA26,0)+IF((LEFT(Z27,1)="A"),AA27,0)+IF((LEFT(Z28,1)="A"),AA28,0)+IF((LEFT(Z33,1)="A"),AA33,0)+IF((LEFT(Z34,1)="A"),AA34,0)+IF((LEFT(Z35,1)="A"),AA35,0)+IF((LEFT(Z36,1)="A"),AA36,0)+IF((LEFT(Z37,1)="A"),AA37,0)+IF((LEFT(Z43,1)="A"),AA43,0))/12</f>
        <v>0</v>
      </c>
      <c r="AB49" s="82"/>
      <c r="AC49" s="81"/>
      <c r="AD49" s="22">
        <f>SUM(IF((LEFT(AC4,1)="A"),AD4,0)+IF((LEFT(AC5,1)="A"),AD5,0)+IF((LEFT(AC6,1)="A"),AD6,0)+IF((LEFT(AC7,1)="A"),AD7,0)+IF((LEFT(AC8,1)="A"),AD8,0)+IF((LEFT(AC9,1)="A"),AD9,0)+IF((LEFT(AC10,1)="A"),AD10,0)+IF((LEFT(AC11,1)="A"),AD11,0)+IF((LEFT(AC12,1)="A"),AD12,0)+IF((LEFT(AC13,1)="A"),AD13,0)+IF((LEFT(AC14,1)="A"),AD14,0)+IF((LEFT(AC15,1)="A"),AD15,0)+IF((LEFT(AC16,1)="A"),AD16,0)+IF((LEFT(AC17,1)="A"),AD17,0)+IF((LEFT(AC18,1)="A"),AD18,0)+IF((LEFT(AC19,1)="A"),AD19,0)+IF((LEFT(AC20,1)="A"),AD20,0)+IF((LEFT(AC21,1)="A"),AD21,0)+IF((LEFT(AC22,1)="A"),AD22,0)+IF((LEFT(AC23,1)="A"),AD23,0)+IF((LEFT(AC24,1)="A"),AD24,0)+IF((LEFT(AC25,1)="A"),AD25,0)+IF((LEFT(AC26,1)="A"),AD26,0)+IF((LEFT(AC27,1)="A"),AD27,0)+IF((LEFT(AC28,1)="A"),AD28,0)+IF((LEFT(AC33,1)="A"),AD33,0)+IF((LEFT(AC34,1)="A"),AD34,0)+IF((LEFT(AC35,1)="A"),AD35,0)+IF((LEFT(AC36,1)="A"),AD36,0)+IF((LEFT(AC37,1)="A"),AD37,0)+IF((LEFT(AC43,1)="A"),AD43,0))/12</f>
        <v>0</v>
      </c>
      <c r="AE49" s="81"/>
      <c r="AF49" s="81"/>
      <c r="AG49" s="22"/>
      <c r="AH49" s="81"/>
      <c r="AI49" s="81"/>
      <c r="AJ49" s="22"/>
      <c r="AK49" s="81"/>
      <c r="AL49" s="81"/>
      <c r="AM49" s="22"/>
      <c r="AN49" s="81"/>
      <c r="AO49" s="81"/>
      <c r="AP49" s="22"/>
      <c r="AQ49" s="81"/>
      <c r="AR49" s="22">
        <f>AVERAGE(R49,U49,X49,AA49,AD49,AG49,AJ49,AM49,AP49)</f>
        <v>9.278833333333333</v>
      </c>
      <c r="AS49" s="83"/>
    </row>
    <row r="50" spans="4:45" ht="15.75" hidden="1" thickBot="1" x14ac:dyDescent="0.3">
      <c r="D50" s="84" t="s">
        <v>62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22">
        <f>SUM(IF((LEFT(Q5,1)="B"),R5,0)+IF((LEFT(Q6,1)="B"),R6,0)+IF((LEFT(Q7,1)="B"),R7,0)+IF((LEFT(Q8,1)="B"),R8,0)+IF((LEFT(Q9,1)="B"),R9,0)+IF((LEFT(Q10,1)="B"),R10,0)+IF((LEFT(Q11,1)="B"),R11,0)+IF((LEFT(Q12,1)="B"),R12,0)+IF((LEFT(Q13,1)="B"),R13,0)+IF((LEFT(Q14,1)="B"),R14,0)+IF((LEFT(Q15,1)="B"),R15,0)+IF((LEFT(Q16,1)="B"),R16,0)+IF((LEFT(Q17,1)="B"),R17,0)+IF((LEFT(Q18,1)="B"),R18,0)+IF((LEFT(Q19,1)="B"),R19,0)+IF((LEFT(Q20,1)="B"),R20,0)+IF((LEFT(Q21,1)="B"),R21,0)+IF((LEFT(Q22,1)="B"),R22,0)+IF((LEFT(Q23,1)="B"),R23,0)+IF((LEFT(Q24,1)="B"),R24,0)+IF((LEFT(Q25,1)="B"),R25,0)+IF((LEFT(Q26,1)="B"),R26,0)+IF((LEFT(Q27,1)="B"),R27,0)+IF((LEFT(Q28,1)="B"),R28,0)+IF((LEFT(Q33,1)="B"),R33,0)+IF((LEFT(Q34,1)="B"),R34,0)+IF((LEFT(Q35,1)="B"),R35,0)+IF((LEFT(Q36,1)="B"),R36,0)+IF((LEFT(Q37,1)="B"),R37,0)+IF((LEFT(Q43,1)="B"),R43,0)+IF((LEFT(Q4,1)="B"),R4,0))/12</f>
        <v>22.567500000000006</v>
      </c>
      <c r="S50" s="86"/>
      <c r="T50" s="85"/>
      <c r="U50" s="22">
        <f>SUM(IF((LEFT(T5,1)="B"),U5,0)+IF((LEFT(T6,1)="B"),U6,0)+IF((LEFT(T7,1)="B"),U7,0)+IF((LEFT(T8,1)="B"),U8,0)+IF((LEFT(T9,1)="B"),U9,0)+IF((LEFT(T10,1)="B"),U10,0)+IF((LEFT(T11,1)="B"),U11,0)+IF((LEFT(T12,1)="B"),U12,0)+IF((LEFT(T13,1)="B"),U13,0)+IF((LEFT(T14,1)="B"),U14,0)+IF((LEFT(T15,1)="B"),U15,0)+IF((LEFT(T16,1)="B"),U16,0)+IF((LEFT(T17,1)="B"),U17,0)+IF((LEFT(T18,1)="B"),U18,0)+IF((LEFT(T19,1)="B"),U19,0)+IF((LEFT(T20,1)="B"),U20,0)+IF((LEFT(T21,1)="B"),U21,0)+IF((LEFT(T22,1)="B"),U22,0)+IF((LEFT(T23,1)="B"),U23,0)+IF((LEFT(T24,1)="B"),U24,0)+IF((LEFT(T25,1)="B"),U25,0)+IF((LEFT(T26,1)="B"),U26,0)+IF((LEFT(T27,1)="B"),U27,0)+IF((LEFT(T28,1)="B"),U28,0)+IF((LEFT(T33,1)="B"),U33,0)+IF((LEFT(T34,1)="B"),U34,0)+IF((LEFT(T35,1)="B"),U35,0)+IF((LEFT(T36,1)="B"),U36,0)+IF((LEFT(T37,1)="B"),U37,0)+IF((LEFT(T43,1)="B"),U43,0)+IF((LEFT(T4,1)="B"),U4,0))/12</f>
        <v>23.089166666666667</v>
      </c>
      <c r="V50" s="86"/>
      <c r="W50" s="85"/>
      <c r="X50" s="22">
        <f>SUM(IF((LEFT(W5,1)="B"),X5,0)+IF((LEFT(W6,1)="B"),X6,0)+IF((LEFT(W7,1)="B"),X7,0)+IF((LEFT(W8,1)="B"),X8,0)+IF((LEFT(W9,1)="B"),X9,0)+IF((LEFT(W10,1)="B"),X10,0)+IF((LEFT(W11,1)="B"),X11,0)+IF((LEFT(W12,1)="B"),X12,0)+IF((LEFT(W13,1)="B"),X13,0)+IF((LEFT(W14,1)="B"),X14,0)+IF((LEFT(W15,1)="B"),X15,0)+IF((LEFT(W16,1)="B"),X16,0)+IF((LEFT(W17,1)="B"),X17,0)+IF((LEFT(W18,1)="B"),X18,0)+IF((LEFT(W19,1)="B"),X19,0)+IF((LEFT(W20,1)="B"),X20,0)+IF((LEFT(W21,1)="B"),X21,0)+IF((LEFT(W22,1)="B"),X22,0)+IF((LEFT(W23,1)="B"),X23,0)+IF((LEFT(W24,1)="B"),X24,0)+IF((LEFT(W25,1)="B"),X25,0)+IF((LEFT(W26,1)="B"),X26,0)+IF((LEFT(W27,1)="B"),X27,0)+IF((LEFT(W28,1)="B"),X28,0)+IF((LEFT(W33,1)="B"),X33,0)+IF((LEFT(W34,1)="B"),X34,0)+IF((LEFT(W35,1)="B"),X35,0)+IF((LEFT(W36,1)="B"),X36,0)+IF((LEFT(W37,1)="B"),X37,0)+IF((LEFT(W43,1)="B"),X43,0)+IF((LEFT(W4,1)="B"),X4,0))/12</f>
        <v>0</v>
      </c>
      <c r="Y50" s="86"/>
      <c r="Z50" s="85"/>
      <c r="AA50" s="22">
        <f>SUM(IF((LEFT(Z5,1)="B"),AA5,0)+IF((LEFT(Z6,1)="B"),AA6,0)+IF((LEFT(Z7,1)="B"),AA7,0)+IF((LEFT(Z8,1)="B"),AA8,0)+IF((LEFT(Z9,1)="B"),AA9,0)+IF((LEFT(Z10,1)="B"),AA10,0)+IF((LEFT(Z11,1)="B"),AA11,0)+IF((LEFT(Z12,1)="B"),AA12,0)+IF((LEFT(Z13,1)="B"),AA13,0)+IF((LEFT(Z14,1)="B"),AA14,0)+IF((LEFT(Z15,1)="B"),AA15,0)+IF((LEFT(Z16,1)="B"),AA16,0)+IF((LEFT(Z17,1)="B"),AA17,0)+IF((LEFT(Z18,1)="B"),AA18,0)+IF((LEFT(Z19,1)="B"),AA19,0)+IF((LEFT(Z20,1)="B"),AA20,0)+IF((LEFT(Z21,1)="B"),AA21,0)+IF((LEFT(Z22,1)="B"),AA22,0)+IF((LEFT(Z23,1)="B"),AA23,0)+IF((LEFT(Z24,1)="B"),AA24,0)+IF((LEFT(Z25,1)="B"),AA25,0)+IF((LEFT(Z26,1)="B"),AA26,0)+IF((LEFT(Z27,1)="B"),AA27,0)+IF((LEFT(Z28,1)="B"),AA28,0)+IF((LEFT(Z33,1)="B"),AA33,0)+IF((LEFT(Z34,1)="B"),AA34,0)+IF((LEFT(Z35,1)="B"),AA35,0)+IF((LEFT(Z36,1)="B"),AA36,0)+IF((LEFT(Z37,1)="B"),AA37,0)+IF((LEFT(Z43,1)="B"),AA43,0)+IF((LEFT(Z4,1)="B"),AA4,0))/12</f>
        <v>0</v>
      </c>
      <c r="AB50" s="86"/>
      <c r="AC50" s="85"/>
      <c r="AD50" s="22">
        <f>SUM(IF((LEFT(AC5,1)="B"),AD5,0)+IF((LEFT(AC6,1)="B"),AD6,0)+IF((LEFT(AC7,1)="B"),AD7,0)+IF((LEFT(AC8,1)="B"),AD8,0)+IF((LEFT(AC9,1)="B"),AD9,0)+IF((LEFT(AC10,1)="B"),AD10,0)+IF((LEFT(AC11,1)="B"),AD11,0)+IF((LEFT(AC12,1)="B"),AD12,0)+IF((LEFT(AC13,1)="B"),AD13,0)+IF((LEFT(AC14,1)="B"),AD14,0)+IF((LEFT(AC15,1)="B"),AD15,0)+IF((LEFT(AC16,1)="B"),AD16,0)+IF((LEFT(AC17,1)="B"),AD17,0)+IF((LEFT(AC18,1)="B"),AD18,0)+IF((LEFT(AC19,1)="B"),AD19,0)+IF((LEFT(AC20,1)="B"),AD20,0)+IF((LEFT(AC21,1)="B"),AD21,0)+IF((LEFT(AC22,1)="B"),AD22,0)+IF((LEFT(AC23,1)="B"),AD23,0)+IF((LEFT(AC24,1)="B"),AD24,0)+IF((LEFT(AC25,1)="B"),AD25,0)+IF((LEFT(AC26,1)="B"),AD26,0)+IF((LEFT(AC27,1)="B"),AD27,0)+IF((LEFT(AC28,1)="B"),AD28,0)+IF((LEFT(AC33,1)="B"),AD33,0)+IF((LEFT(AC34,1)="B"),AD34,0)+IF((LEFT(AC35,1)="B"),AD35,0)+IF((LEFT(AC36,1)="B"),AD36,0)+IF((LEFT(AC37,1)="B"),AD37,0)+IF((LEFT(AC43,1)="B"),AD43,0)+IF((LEFT(AC4,1)="B"),AD4,0))/12</f>
        <v>0</v>
      </c>
      <c r="AE50" s="85"/>
      <c r="AF50" s="85"/>
      <c r="AG50" s="55"/>
      <c r="AH50" s="85"/>
      <c r="AI50" s="85"/>
      <c r="AJ50" s="55"/>
      <c r="AK50" s="85"/>
      <c r="AL50" s="85"/>
      <c r="AM50" s="55"/>
      <c r="AN50" s="85"/>
      <c r="AO50" s="85"/>
      <c r="AP50" s="55"/>
      <c r="AQ50" s="85"/>
      <c r="AR50" s="55">
        <f>AVERAGE(R50,U50,X50,AA50,AD50,AG50,AJ50,AM50,AP50)</f>
        <v>9.131333333333334</v>
      </c>
      <c r="AS50" s="87"/>
    </row>
  </sheetData>
  <mergeCells count="12">
    <mergeCell ref="AF2:AH2"/>
    <mergeCell ref="AI2:AK2"/>
    <mergeCell ref="AL2:AN2"/>
    <mergeCell ref="AO2:AQ2"/>
    <mergeCell ref="AR2:AS2"/>
    <mergeCell ref="AT2:AU2"/>
    <mergeCell ref="N2:P2"/>
    <mergeCell ref="Q2:S2"/>
    <mergeCell ref="T2:V2"/>
    <mergeCell ref="W2:Y2"/>
    <mergeCell ref="Z2:AB2"/>
    <mergeCell ref="AC2:AE2"/>
  </mergeCells>
  <conditionalFormatting sqref="Q43:AQ44 N43:P43 N5:AQ42 N4:P4 R4:AQ4">
    <cfRule type="cellIs" dxfId="7" priority="3" operator="equal">
      <formula>0</formula>
    </cfRule>
    <cfRule type="cellIs" dxfId="6" priority="4" operator="equal">
      <formula>"A 0-0"</formula>
    </cfRule>
  </conditionalFormatting>
  <conditionalFormatting sqref="Q4">
    <cfRule type="cellIs" dxfId="5" priority="1" operator="equal">
      <formula>0</formula>
    </cfRule>
    <cfRule type="cellIs" dxfId="4" priority="2" operator="equal">
      <formula>"A 0-0"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workbookViewId="0">
      <selection activeCell="P14" sqref="P14"/>
    </sheetView>
  </sheetViews>
  <sheetFormatPr defaultColWidth="0" defaultRowHeight="15" x14ac:dyDescent="0.25"/>
  <cols>
    <col min="1" max="1" width="1.85546875" customWidth="1"/>
    <col min="2" max="2" width="6.7109375" customWidth="1"/>
    <col min="3" max="3" width="1.5703125" customWidth="1"/>
    <col min="4" max="4" width="18.85546875" style="1" customWidth="1"/>
    <col min="5" max="12" width="7.7109375" style="1" customWidth="1"/>
    <col min="13" max="13" width="12.7109375" style="1" customWidth="1"/>
    <col min="14" max="15" width="12" style="1" customWidth="1"/>
    <col min="16" max="16" width="12" style="2" customWidth="1"/>
    <col min="17" max="18" width="12" style="1" customWidth="1"/>
    <col min="19" max="19" width="12" style="2" customWidth="1"/>
    <col min="20" max="20" width="12" style="1" customWidth="1" collapsed="1"/>
    <col min="21" max="21" width="12" style="1" customWidth="1"/>
    <col min="22" max="22" width="12" style="2" customWidth="1"/>
    <col min="23" max="24" width="12" style="1" customWidth="1"/>
    <col min="25" max="25" width="12" style="2" customWidth="1"/>
    <col min="26" max="40" width="12" style="1" customWidth="1"/>
    <col min="41" max="41" width="10.42578125" style="1" customWidth="1"/>
    <col min="42" max="42" width="10.140625" style="1" customWidth="1"/>
    <col min="43" max="43" width="15.7109375" style="1" customWidth="1"/>
    <col min="44" max="44" width="13.7109375" style="1" customWidth="1"/>
    <col min="45" max="45" width="9.140625" customWidth="1"/>
    <col min="46" max="54" width="9.140625" style="1" hidden="1" customWidth="1"/>
    <col min="55" max="57" width="9.140625" hidden="1" customWidth="1"/>
    <col min="58" max="60" width="0" hidden="1" customWidth="1"/>
    <col min="61" max="16384" width="9.140625" hidden="1"/>
  </cols>
  <sheetData>
    <row r="1" spans="2:60" ht="15.75" thickBot="1" x14ac:dyDescent="0.3"/>
    <row r="2" spans="2:60" ht="16.5" thickTop="1" thickBot="1" x14ac:dyDescent="0.3">
      <c r="N2" s="3" t="s">
        <v>0</v>
      </c>
      <c r="O2" s="4"/>
      <c r="P2" s="5"/>
      <c r="Q2" s="3" t="s">
        <v>1</v>
      </c>
      <c r="R2" s="4"/>
      <c r="S2" s="5"/>
      <c r="T2" s="3" t="s">
        <v>86</v>
      </c>
      <c r="U2" s="4"/>
      <c r="V2" s="5"/>
      <c r="W2" s="3" t="s">
        <v>2</v>
      </c>
      <c r="X2" s="4"/>
      <c r="Y2" s="5"/>
      <c r="Z2" s="3" t="s">
        <v>3</v>
      </c>
      <c r="AA2" s="4"/>
      <c r="AB2" s="5"/>
      <c r="AC2" s="3" t="s">
        <v>4</v>
      </c>
      <c r="AD2" s="4"/>
      <c r="AE2" s="5"/>
      <c r="AF2" s="3" t="s">
        <v>5</v>
      </c>
      <c r="AG2" s="4"/>
      <c r="AH2" s="5"/>
      <c r="AI2" s="3" t="s">
        <v>6</v>
      </c>
      <c r="AJ2" s="4"/>
      <c r="AK2" s="5"/>
      <c r="AL2" s="3" t="s">
        <v>7</v>
      </c>
      <c r="AM2" s="4"/>
      <c r="AN2" s="5"/>
      <c r="AO2" s="3" t="s">
        <v>8</v>
      </c>
      <c r="AP2" s="5"/>
      <c r="AQ2" s="3" t="s">
        <v>9</v>
      </c>
      <c r="AR2" s="5"/>
      <c r="AT2" s="1" t="s">
        <v>9</v>
      </c>
    </row>
    <row r="3" spans="2:60" ht="16.5" thickTop="1" thickBot="1" x14ac:dyDescent="0.3">
      <c r="B3" s="6" t="s">
        <v>10</v>
      </c>
      <c r="D3" s="12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8" t="s">
        <v>19</v>
      </c>
      <c r="M3" s="9" t="s">
        <v>20</v>
      </c>
      <c r="N3" s="7" t="s">
        <v>21</v>
      </c>
      <c r="O3" s="8" t="s">
        <v>22</v>
      </c>
      <c r="P3" s="10" t="s">
        <v>17</v>
      </c>
      <c r="Q3" s="7" t="s">
        <v>21</v>
      </c>
      <c r="R3" s="8" t="s">
        <v>22</v>
      </c>
      <c r="S3" s="10" t="s">
        <v>17</v>
      </c>
      <c r="T3" s="7" t="s">
        <v>21</v>
      </c>
      <c r="U3" s="8" t="s">
        <v>22</v>
      </c>
      <c r="V3" s="11" t="s">
        <v>17</v>
      </c>
      <c r="W3" s="7" t="s">
        <v>21</v>
      </c>
      <c r="X3" s="8" t="s">
        <v>22</v>
      </c>
      <c r="Y3" s="10" t="s">
        <v>17</v>
      </c>
      <c r="Z3" s="7" t="s">
        <v>21</v>
      </c>
      <c r="AA3" s="8" t="s">
        <v>22</v>
      </c>
      <c r="AB3" s="11" t="s">
        <v>17</v>
      </c>
      <c r="AC3" s="7" t="s">
        <v>21</v>
      </c>
      <c r="AD3" s="8" t="s">
        <v>22</v>
      </c>
      <c r="AE3" s="11" t="s">
        <v>17</v>
      </c>
      <c r="AF3" s="7" t="s">
        <v>21</v>
      </c>
      <c r="AG3" s="8" t="s">
        <v>22</v>
      </c>
      <c r="AH3" s="11" t="s">
        <v>17</v>
      </c>
      <c r="AI3" s="7" t="s">
        <v>21</v>
      </c>
      <c r="AJ3" s="8" t="s">
        <v>22</v>
      </c>
      <c r="AK3" s="11" t="s">
        <v>17</v>
      </c>
      <c r="AL3" s="12" t="s">
        <v>21</v>
      </c>
      <c r="AM3" s="8" t="s">
        <v>22</v>
      </c>
      <c r="AN3" s="11" t="s">
        <v>17</v>
      </c>
      <c r="AO3" s="13" t="s">
        <v>23</v>
      </c>
      <c r="AP3" s="11" t="s">
        <v>24</v>
      </c>
      <c r="AQ3" s="14" t="s">
        <v>25</v>
      </c>
      <c r="AR3" s="15" t="s">
        <v>26</v>
      </c>
      <c r="AT3" s="1">
        <v>1</v>
      </c>
      <c r="AU3" s="1">
        <v>2</v>
      </c>
      <c r="AV3" s="1">
        <v>3</v>
      </c>
      <c r="AW3" s="1">
        <v>4</v>
      </c>
      <c r="AX3" s="1">
        <v>5</v>
      </c>
      <c r="AY3" s="1">
        <v>6</v>
      </c>
      <c r="AZ3" s="1">
        <v>7</v>
      </c>
      <c r="BA3" s="1">
        <v>8</v>
      </c>
      <c r="BB3" s="1">
        <v>9</v>
      </c>
      <c r="BD3" t="s">
        <v>28</v>
      </c>
      <c r="BF3" t="s">
        <v>29</v>
      </c>
      <c r="BH3" t="s">
        <v>26</v>
      </c>
    </row>
    <row r="4" spans="2:60" ht="16.5" thickTop="1" thickBot="1" x14ac:dyDescent="0.3">
      <c r="B4" s="18">
        <v>1</v>
      </c>
      <c r="D4" s="19" t="s">
        <v>115</v>
      </c>
      <c r="E4" s="89">
        <f t="shared" ref="E4:E24" si="0">COUNT(O4,R4,U4,X4,AA4,AD4,AG4,AJ4,AM4)</f>
        <v>2</v>
      </c>
      <c r="F4" s="21">
        <f t="shared" ref="F4:F24" si="1">SUM(IF(AND((LEFT(N4,1)="A"),(MID(N4,3,1)="3")),1,0)+IF(AND((LEFT(Q4,1)="A"),(MID(Q4,3,1)="3")),1,0)+IF(AND((LEFT(T4,1)="A"),(MID(T4,3,1)="3")),1,0)+IF(AND((LEFT(W4,1)="A"),(MID(W4,3,1)="3")),1,0)+IF(AND((LEFT(Z4,1)="A"),(MID(Z4,3,1)="3")),1,0)+IF(AND((LEFT(AC4,1)="A"),(MID(AC4,3,1)="3")),1,0)+IF(AND((LEFT(AF4,1)="A"),(MID(AF4,3,1)="3")),1,0)+IF(AND((LEFT(AI4,1)="A"),(MID(AI4,3,1)="3")),1,0)+IF(AND((LEFT(AL4,1)="A"),(MID(AL4,3,1)="3")),1,0)+IF(AND((LEFT(N4,1)="B"),(MID(N4,3,1)="3")),1,0)+IF(AND((LEFT(Q4,1)="B"),(MID(Q4,3,1)="3")),1,0)+IF(AND((LEFT(T4,1)="B"),(MID(T4,3,1)="3")),1,0)+IF(AND((LEFT(W4,1)="B"),(MID(W4,3,1)="3")),1,0)+IF(AND((LEFT(Z4,1)="B"),(MID(Z4,3,1)="3")),1,0)+IF(AND((LEFT(AC4,1)="B"),(MID(AC4,3,1)="3")),1,0)+IF(AND((LEFT(AF4,1)="B"),(MID(AF4,3,1)="3")),1,0)+IF(AND((LEFT(AI4,1)="B"),(MID(AI4,3,1)="3")),1,0)+IF(AND((LEFT(AL4,1)="B"),(MID(AL4,3,1)="3")),1,0))</f>
        <v>1</v>
      </c>
      <c r="G4" s="21">
        <f t="shared" ref="G4:G24" si="2">E4-F4</f>
        <v>1</v>
      </c>
      <c r="H4" s="21">
        <f>SUM(MID(N4,3,1))</f>
        <v>2</v>
      </c>
      <c r="I4" s="21">
        <f>SUM(MID(N4,5,1))+(MID(Q4,5,1))</f>
        <v>3</v>
      </c>
      <c r="J4" s="78">
        <f t="shared" ref="J4:J24" si="3">SUM(P4,S4,V4,Y4,AB4,AE4,AH4,AK4,AN4)</f>
        <v>10.76</v>
      </c>
      <c r="K4" s="21">
        <v>0</v>
      </c>
      <c r="L4" s="21">
        <f t="shared" ref="L4:L24" si="4">H4+I4</f>
        <v>5</v>
      </c>
      <c r="M4" s="23">
        <f t="shared" ref="M4:M19" si="5">IF(ISERROR(J4/L4),0,(J4/L4))</f>
        <v>2.1520000000000001</v>
      </c>
      <c r="N4" s="26" t="s">
        <v>65</v>
      </c>
      <c r="O4" s="90">
        <v>19.420000000000002</v>
      </c>
      <c r="P4" s="28">
        <v>4.5999999999999996</v>
      </c>
      <c r="Q4" s="91" t="s">
        <v>64</v>
      </c>
      <c r="R4" s="90">
        <v>23.86</v>
      </c>
      <c r="S4" s="28">
        <v>6.16</v>
      </c>
      <c r="T4" s="91"/>
      <c r="U4" s="90"/>
      <c r="V4" s="28"/>
      <c r="W4" s="91"/>
      <c r="X4" s="90"/>
      <c r="Y4" s="28"/>
      <c r="Z4" s="91"/>
      <c r="AA4" s="90"/>
      <c r="AB4" s="28"/>
      <c r="AC4" s="92"/>
      <c r="AD4" s="21"/>
      <c r="AE4" s="93"/>
      <c r="AF4" s="91"/>
      <c r="AG4" s="90"/>
      <c r="AH4" s="28"/>
      <c r="AI4" s="91"/>
      <c r="AJ4" s="90"/>
      <c r="AK4" s="28"/>
      <c r="AL4" s="91"/>
      <c r="AM4" s="90"/>
      <c r="AN4" s="28"/>
      <c r="AO4" s="25">
        <f t="shared" ref="AO4:AO24" si="6">IF(ISERROR(AVERAGE(O4,R4,U4,X4,AA4,AD4,AG4,AJ4,AM4)),0,(AVERAGE(O4,R4,U4,X4,AA4,AD4,AG4,AJ4,AM4)))</f>
        <v>21.64</v>
      </c>
      <c r="AP4" s="94">
        <f t="shared" ref="AP4:AP24" si="7">AO4+F4</f>
        <v>22.64</v>
      </c>
      <c r="AQ4" s="31" t="str">
        <f t="shared" ref="AQ4:AQ19" si="8">BD4</f>
        <v>OOOOOOOPO</v>
      </c>
      <c r="AR4" s="95" t="str">
        <f t="shared" ref="AR4:AR19" si="9">LEFT(BH4,5)</f>
        <v>OOOOO</v>
      </c>
      <c r="AT4" s="96" t="str">
        <f>IF(N4="A 0-0","",IF(MID(N4,3,1)="3","P","O"))</f>
        <v>O</v>
      </c>
      <c r="AU4" s="96" t="str">
        <f>IF(Q4="A 0-0","",IF(MID(Q4,3,1)="3","P","O"))</f>
        <v>P</v>
      </c>
      <c r="AV4" s="96" t="str">
        <f>IF(T4="A 0-0","",IF(MID(T4,3,1)="3","P","O"))</f>
        <v>O</v>
      </c>
      <c r="AW4" s="96" t="str">
        <f>IF(W4="A 0-0","",IF(MID(W4,3,1)="3","P","O"))</f>
        <v>O</v>
      </c>
      <c r="AX4" s="96" t="str">
        <f>IF(Z4="A 0-0","",IF(MID(Z4,3,1)="3","P","O"))</f>
        <v>O</v>
      </c>
      <c r="AY4" s="96" t="str">
        <f>IF(AC4="A 0-0","",IF(MID(AC4,3,1)="3","P","O"))</f>
        <v>O</v>
      </c>
      <c r="AZ4" s="96" t="str">
        <f>IF(AF4="A 0-0","",IF(MID(AF4,3,1)="3","P","O"))</f>
        <v>O</v>
      </c>
      <c r="BA4" s="96" t="str">
        <f>IF(AI4="A 0-0","",IF(MID(AI4,3,1)="3","P","O"))</f>
        <v>O</v>
      </c>
      <c r="BB4" s="96" t="str">
        <f>IF(AL4="A 0-0","",IF(MID(AL4,3,1)="3","P","O"))</f>
        <v>O</v>
      </c>
      <c r="BD4" t="str">
        <f>CONCATENATE(BB4,BA4,AZ4,AY4,AX4,AW4,AV4,AU4,AT4)</f>
        <v>OOOOOOOPO</v>
      </c>
      <c r="BF4" t="s">
        <v>67</v>
      </c>
      <c r="BH4" s="34" t="str">
        <f>CONCATENATE(BD4,BF4)</f>
        <v>OOOOOOOPOPPPPOPPOO</v>
      </c>
    </row>
    <row r="5" spans="2:60" ht="16.5" thickTop="1" thickBot="1" x14ac:dyDescent="0.3">
      <c r="B5" s="35">
        <v>2</v>
      </c>
      <c r="D5" s="36" t="s">
        <v>117</v>
      </c>
      <c r="E5" s="97">
        <f t="shared" si="0"/>
        <v>1</v>
      </c>
      <c r="F5" s="33">
        <f t="shared" si="1"/>
        <v>0</v>
      </c>
      <c r="G5" s="33">
        <f t="shared" si="2"/>
        <v>1</v>
      </c>
      <c r="H5" s="21">
        <f t="shared" ref="H5:H19" si="10">SUM(MID(N5,3,1))</f>
        <v>1</v>
      </c>
      <c r="I5" s="21">
        <f>SUM(MID(N5,5,1))</f>
        <v>3</v>
      </c>
      <c r="J5" s="22">
        <f t="shared" si="3"/>
        <v>2.15</v>
      </c>
      <c r="K5" s="33">
        <v>0</v>
      </c>
      <c r="L5" s="33">
        <f t="shared" si="4"/>
        <v>4</v>
      </c>
      <c r="M5" s="41">
        <f t="shared" si="5"/>
        <v>0.53749999999999998</v>
      </c>
      <c r="N5" s="91" t="s">
        <v>71</v>
      </c>
      <c r="O5" s="98">
        <v>19.850000000000001</v>
      </c>
      <c r="P5" s="45">
        <v>2.15</v>
      </c>
      <c r="Q5" s="99"/>
      <c r="R5" s="33"/>
      <c r="S5" s="41"/>
      <c r="T5" s="91"/>
      <c r="U5" s="98"/>
      <c r="V5" s="45"/>
      <c r="W5" s="99"/>
      <c r="X5" s="33"/>
      <c r="Y5" s="41"/>
      <c r="Z5" s="99"/>
      <c r="AA5" s="33"/>
      <c r="AB5" s="41"/>
      <c r="AC5" s="99"/>
      <c r="AD5" s="33"/>
      <c r="AE5" s="41"/>
      <c r="AF5" s="99"/>
      <c r="AG5" s="33"/>
      <c r="AH5" s="41"/>
      <c r="AI5" s="99"/>
      <c r="AJ5" s="33"/>
      <c r="AK5" s="41"/>
      <c r="AL5" s="99"/>
      <c r="AM5" s="33"/>
      <c r="AN5" s="100"/>
      <c r="AO5" s="40">
        <f t="shared" si="6"/>
        <v>19.850000000000001</v>
      </c>
      <c r="AP5" s="41">
        <f t="shared" si="7"/>
        <v>19.850000000000001</v>
      </c>
      <c r="AQ5" s="47" t="str">
        <f t="shared" si="8"/>
        <v>OOOOOOOOO</v>
      </c>
      <c r="AR5" s="101" t="str">
        <f t="shared" si="9"/>
        <v>OOOOO</v>
      </c>
      <c r="AT5" s="96" t="str">
        <f t="shared" ref="AT5:AT21" si="11">IF(N5="A 0-0","",IF(MID(N5,3,1)="3","P","O"))</f>
        <v>O</v>
      </c>
      <c r="AU5" s="96" t="str">
        <f t="shared" ref="AU5:AU21" si="12">IF(Q5="A 0-0","",IF(MID(Q5,3,1)="3","P","O"))</f>
        <v>O</v>
      </c>
      <c r="AV5" s="96" t="str">
        <f t="shared" ref="AV5:AV21" si="13">IF(T5="A 0-0","",IF(MID(T5,3,1)="3","P","O"))</f>
        <v>O</v>
      </c>
      <c r="AW5" s="96" t="str">
        <f t="shared" ref="AW5:AW21" si="14">IF(W5="A 0-0","",IF(MID(W5,3,1)="3","P","O"))</f>
        <v>O</v>
      </c>
      <c r="AX5" s="96" t="str">
        <f t="shared" ref="AX5:AX21" si="15">IF(Z5="A 0-0","",IF(MID(Z5,3,1)="3","P","O"))</f>
        <v>O</v>
      </c>
      <c r="AY5" s="96" t="str">
        <f t="shared" ref="AY5:AY21" si="16">IF(AC5="A 0-0","",IF(MID(AC5,3,1)="3","P","O"))</f>
        <v>O</v>
      </c>
      <c r="AZ5" s="96" t="str">
        <f t="shared" ref="AZ5:AZ21" si="17">IF(AF5="A 0-0","",IF(MID(AF5,3,1)="3","P","O"))</f>
        <v>O</v>
      </c>
      <c r="BA5" s="96" t="str">
        <f t="shared" ref="BA5:BA21" si="18">IF(AI5="A 0-0","",IF(MID(AI5,3,1)="3","P","O"))</f>
        <v>O</v>
      </c>
      <c r="BB5" s="96" t="str">
        <f t="shared" ref="BB5:BB21" si="19">IF(AL5="A 0-0","",IF(MID(AL5,3,1)="3","P","O"))</f>
        <v>O</v>
      </c>
      <c r="BD5" t="str">
        <f t="shared" ref="BD5:BD19" si="20">CONCATENATE(BB5,BA5,AZ5,AY5,AX5,AW5,AV5,AU5,AT5)</f>
        <v>OOOOOOOOO</v>
      </c>
      <c r="BF5" t="s">
        <v>70</v>
      </c>
      <c r="BH5" s="34" t="str">
        <f t="shared" ref="BH5:BH19" si="21">CONCATENATE(BD5,BF5)</f>
        <v>OOOOOOOOOPPPPOPPP</v>
      </c>
    </row>
    <row r="6" spans="2:60" ht="16.5" thickTop="1" thickBot="1" x14ac:dyDescent="0.3">
      <c r="B6" s="35">
        <v>3</v>
      </c>
      <c r="D6" s="36" t="s">
        <v>118</v>
      </c>
      <c r="E6" s="97">
        <f t="shared" si="0"/>
        <v>1</v>
      </c>
      <c r="F6" s="33">
        <f t="shared" si="1"/>
        <v>1</v>
      </c>
      <c r="G6" s="33">
        <f t="shared" si="2"/>
        <v>0</v>
      </c>
      <c r="H6" s="21">
        <f>SUM(MID(Q6,3,1))</f>
        <v>3</v>
      </c>
      <c r="I6" s="33">
        <f>SUM(MID(Q6,5,1))</f>
        <v>2</v>
      </c>
      <c r="J6" s="22">
        <f t="shared" si="3"/>
        <v>4.6500000000000004</v>
      </c>
      <c r="K6" s="33">
        <v>0</v>
      </c>
      <c r="L6" s="33">
        <f t="shared" si="4"/>
        <v>5</v>
      </c>
      <c r="M6" s="41">
        <f t="shared" si="5"/>
        <v>0.93</v>
      </c>
      <c r="N6" s="42"/>
      <c r="O6" s="33"/>
      <c r="P6" s="41"/>
      <c r="Q6" s="99" t="s">
        <v>73</v>
      </c>
      <c r="R6" s="33">
        <v>13.9</v>
      </c>
      <c r="S6" s="41">
        <v>4.6500000000000004</v>
      </c>
      <c r="T6" s="99"/>
      <c r="U6" s="33"/>
      <c r="V6" s="41"/>
      <c r="W6" s="91"/>
      <c r="X6" s="98"/>
      <c r="Y6" s="45"/>
      <c r="Z6" s="99"/>
      <c r="AA6" s="33"/>
      <c r="AB6" s="41"/>
      <c r="AC6" s="99"/>
      <c r="AD6" s="33"/>
      <c r="AE6" s="41"/>
      <c r="AF6" s="99"/>
      <c r="AG6" s="33"/>
      <c r="AH6" s="41"/>
      <c r="AI6" s="99"/>
      <c r="AJ6" s="33"/>
      <c r="AK6" s="41"/>
      <c r="AL6" s="92"/>
      <c r="AM6" s="33"/>
      <c r="AN6" s="41"/>
      <c r="AO6" s="40">
        <f t="shared" si="6"/>
        <v>13.9</v>
      </c>
      <c r="AP6" s="41">
        <f t="shared" si="7"/>
        <v>14.9</v>
      </c>
      <c r="AQ6" s="47" t="str">
        <f t="shared" si="8"/>
        <v>OOOOOOOPO</v>
      </c>
      <c r="AR6" s="101" t="str">
        <f t="shared" si="9"/>
        <v>OOOOO</v>
      </c>
      <c r="AT6" s="96" t="str">
        <f t="shared" si="11"/>
        <v>O</v>
      </c>
      <c r="AU6" s="96" t="str">
        <f t="shared" si="12"/>
        <v>P</v>
      </c>
      <c r="AV6" s="96" t="str">
        <f t="shared" si="13"/>
        <v>O</v>
      </c>
      <c r="AW6" s="96" t="str">
        <f t="shared" si="14"/>
        <v>O</v>
      </c>
      <c r="AX6" s="96" t="str">
        <f t="shared" si="15"/>
        <v>O</v>
      </c>
      <c r="AY6" s="96" t="str">
        <f t="shared" si="16"/>
        <v>O</v>
      </c>
      <c r="AZ6" s="96" t="str">
        <f t="shared" si="17"/>
        <v>O</v>
      </c>
      <c r="BA6" s="96" t="str">
        <f t="shared" si="18"/>
        <v>O</v>
      </c>
      <c r="BB6" s="96" t="str">
        <f t="shared" si="19"/>
        <v>O</v>
      </c>
      <c r="BD6" t="str">
        <f t="shared" si="20"/>
        <v>OOOOOOOPO</v>
      </c>
      <c r="BF6" t="s">
        <v>72</v>
      </c>
      <c r="BH6" s="34" t="str">
        <f t="shared" si="21"/>
        <v>OOOOOOOPOOOPPOOOPP</v>
      </c>
    </row>
    <row r="7" spans="2:60" ht="16.5" thickTop="1" thickBot="1" x14ac:dyDescent="0.3">
      <c r="B7" s="35">
        <v>4</v>
      </c>
      <c r="D7" s="36" t="s">
        <v>119</v>
      </c>
      <c r="E7" s="97">
        <f t="shared" si="0"/>
        <v>2</v>
      </c>
      <c r="F7" s="33">
        <f t="shared" si="1"/>
        <v>2</v>
      </c>
      <c r="G7" s="33">
        <f t="shared" si="2"/>
        <v>0</v>
      </c>
      <c r="H7" s="21">
        <f t="shared" si="10"/>
        <v>3</v>
      </c>
      <c r="I7" s="33">
        <f>SUM(MID(N7,5,1))+(MID(Q7,5,1))</f>
        <v>3</v>
      </c>
      <c r="J7" s="22">
        <f t="shared" si="3"/>
        <v>15.7</v>
      </c>
      <c r="K7" s="33">
        <v>0</v>
      </c>
      <c r="L7" s="33">
        <f t="shared" si="4"/>
        <v>6</v>
      </c>
      <c r="M7" s="41">
        <f t="shared" si="5"/>
        <v>2.6166666666666667</v>
      </c>
      <c r="N7" s="99" t="s">
        <v>66</v>
      </c>
      <c r="O7" s="22">
        <v>18.48</v>
      </c>
      <c r="P7" s="41">
        <v>6</v>
      </c>
      <c r="Q7" s="99" t="s">
        <v>63</v>
      </c>
      <c r="R7" s="22">
        <v>26.96</v>
      </c>
      <c r="S7" s="41">
        <v>9.6999999999999993</v>
      </c>
      <c r="T7" s="99"/>
      <c r="U7" s="22"/>
      <c r="V7" s="41"/>
      <c r="W7" s="91"/>
      <c r="X7" s="102"/>
      <c r="Y7" s="45"/>
      <c r="Z7" s="99"/>
      <c r="AA7" s="22"/>
      <c r="AB7" s="41"/>
      <c r="AC7" s="91"/>
      <c r="AD7" s="102"/>
      <c r="AE7" s="45"/>
      <c r="AF7" s="91"/>
      <c r="AG7" s="102"/>
      <c r="AH7" s="45"/>
      <c r="AI7" s="92"/>
      <c r="AJ7" s="22"/>
      <c r="AK7" s="41"/>
      <c r="AL7" s="99"/>
      <c r="AM7" s="22"/>
      <c r="AN7" s="41"/>
      <c r="AO7" s="40">
        <f t="shared" si="6"/>
        <v>22.72</v>
      </c>
      <c r="AP7" s="41">
        <f t="shared" si="7"/>
        <v>24.72</v>
      </c>
      <c r="AQ7" s="47" t="str">
        <f t="shared" si="8"/>
        <v>OOOOOOOPP</v>
      </c>
      <c r="AR7" s="48" t="str">
        <f t="shared" si="9"/>
        <v>OOOOO</v>
      </c>
      <c r="AT7" s="96" t="str">
        <f t="shared" si="11"/>
        <v>P</v>
      </c>
      <c r="AU7" s="96" t="str">
        <f t="shared" si="12"/>
        <v>P</v>
      </c>
      <c r="AV7" s="96" t="str">
        <f t="shared" si="13"/>
        <v>O</v>
      </c>
      <c r="AW7" s="96" t="str">
        <f t="shared" si="14"/>
        <v>O</v>
      </c>
      <c r="AX7" s="96" t="str">
        <f t="shared" si="15"/>
        <v>O</v>
      </c>
      <c r="AY7" s="96" t="str">
        <f t="shared" si="16"/>
        <v>O</v>
      </c>
      <c r="AZ7" s="96" t="str">
        <f t="shared" si="17"/>
        <v>O</v>
      </c>
      <c r="BA7" s="96" t="str">
        <f t="shared" si="18"/>
        <v>O</v>
      </c>
      <c r="BB7" s="96" t="str">
        <f t="shared" si="19"/>
        <v>O</v>
      </c>
      <c r="BD7" t="str">
        <f t="shared" si="20"/>
        <v>OOOOOOOPP</v>
      </c>
      <c r="BF7" t="s">
        <v>74</v>
      </c>
      <c r="BH7" s="34" t="str">
        <f t="shared" si="21"/>
        <v>OOOOOOOPPOPPPPPPPP</v>
      </c>
    </row>
    <row r="8" spans="2:60" ht="15.75" customHeight="1" thickTop="1" thickBot="1" x14ac:dyDescent="0.3">
      <c r="B8" s="35">
        <v>5</v>
      </c>
      <c r="D8" s="36" t="s">
        <v>120</v>
      </c>
      <c r="E8" s="97">
        <f t="shared" si="0"/>
        <v>2</v>
      </c>
      <c r="F8" s="33">
        <f t="shared" si="1"/>
        <v>2</v>
      </c>
      <c r="G8" s="33">
        <f t="shared" si="2"/>
        <v>0</v>
      </c>
      <c r="H8" s="21">
        <f t="shared" si="10"/>
        <v>3</v>
      </c>
      <c r="I8" s="33">
        <f t="shared" ref="I8:I17" si="22">SUM(MID(N8,5,1))+(MID(Q8,5,1))</f>
        <v>1</v>
      </c>
      <c r="J8" s="22">
        <f t="shared" si="3"/>
        <v>16.509999999999998</v>
      </c>
      <c r="K8" s="33">
        <v>0</v>
      </c>
      <c r="L8" s="33">
        <f t="shared" si="4"/>
        <v>4</v>
      </c>
      <c r="M8" s="41">
        <f t="shared" si="5"/>
        <v>4.1274999999999995</v>
      </c>
      <c r="N8" s="99" t="s">
        <v>63</v>
      </c>
      <c r="O8" s="33">
        <v>26.29</v>
      </c>
      <c r="P8" s="41">
        <v>8.4499999999999993</v>
      </c>
      <c r="Q8" s="92" t="s">
        <v>64</v>
      </c>
      <c r="R8" s="33">
        <v>25.05</v>
      </c>
      <c r="S8" s="41">
        <v>8.06</v>
      </c>
      <c r="T8" s="99"/>
      <c r="U8" s="33"/>
      <c r="V8" s="41"/>
      <c r="W8" s="92"/>
      <c r="X8" s="33"/>
      <c r="Y8" s="41"/>
      <c r="Z8" s="99"/>
      <c r="AA8" s="33"/>
      <c r="AB8" s="41"/>
      <c r="AC8" s="99"/>
      <c r="AD8" s="33"/>
      <c r="AE8" s="100"/>
      <c r="AF8" s="99"/>
      <c r="AG8" s="22"/>
      <c r="AH8" s="41"/>
      <c r="AI8" s="92"/>
      <c r="AJ8" s="33"/>
      <c r="AK8" s="41"/>
      <c r="AL8" s="99"/>
      <c r="AM8" s="33"/>
      <c r="AN8" s="41"/>
      <c r="AO8" s="40">
        <f t="shared" si="6"/>
        <v>25.67</v>
      </c>
      <c r="AP8" s="41">
        <f t="shared" si="7"/>
        <v>27.67</v>
      </c>
      <c r="AQ8" s="47" t="str">
        <f t="shared" si="8"/>
        <v>OOOOOOOPP</v>
      </c>
      <c r="AR8" s="101" t="str">
        <f t="shared" si="9"/>
        <v>OOOOO</v>
      </c>
      <c r="AT8" s="96" t="str">
        <f t="shared" si="11"/>
        <v>P</v>
      </c>
      <c r="AU8" s="96" t="str">
        <f t="shared" si="12"/>
        <v>P</v>
      </c>
      <c r="AV8" s="96" t="str">
        <f t="shared" si="13"/>
        <v>O</v>
      </c>
      <c r="AW8" s="96" t="str">
        <f t="shared" si="14"/>
        <v>O</v>
      </c>
      <c r="AX8" s="96" t="str">
        <f t="shared" si="15"/>
        <v>O</v>
      </c>
      <c r="AY8" s="96" t="str">
        <f t="shared" si="16"/>
        <v>O</v>
      </c>
      <c r="AZ8" s="96" t="str">
        <f t="shared" si="17"/>
        <v>O</v>
      </c>
      <c r="BA8" s="96" t="str">
        <f t="shared" si="18"/>
        <v>O</v>
      </c>
      <c r="BB8" s="96" t="str">
        <f t="shared" si="19"/>
        <v>O</v>
      </c>
      <c r="BD8" t="str">
        <f t="shared" si="20"/>
        <v>OOOOOOOPP</v>
      </c>
      <c r="BF8" t="s">
        <v>75</v>
      </c>
      <c r="BH8" s="34" t="str">
        <f t="shared" si="21"/>
        <v>OOOOOOOPPPPPPPOPOO</v>
      </c>
    </row>
    <row r="9" spans="2:60" ht="16.5" thickTop="1" thickBot="1" x14ac:dyDescent="0.3">
      <c r="B9" s="35">
        <v>6</v>
      </c>
      <c r="D9" s="36" t="s">
        <v>121</v>
      </c>
      <c r="E9" s="97">
        <f t="shared" si="0"/>
        <v>2</v>
      </c>
      <c r="F9" s="33">
        <f t="shared" si="1"/>
        <v>1</v>
      </c>
      <c r="G9" s="33">
        <f t="shared" si="2"/>
        <v>1</v>
      </c>
      <c r="H9" s="21">
        <f t="shared" si="10"/>
        <v>2</v>
      </c>
      <c r="I9" s="33">
        <f t="shared" si="22"/>
        <v>3</v>
      </c>
      <c r="J9" s="22">
        <f t="shared" si="3"/>
        <v>6.38</v>
      </c>
      <c r="K9" s="33">
        <v>0</v>
      </c>
      <c r="L9" s="33">
        <f t="shared" si="4"/>
        <v>5</v>
      </c>
      <c r="M9" s="41">
        <f t="shared" si="5"/>
        <v>1.276</v>
      </c>
      <c r="N9" s="42" t="s">
        <v>51</v>
      </c>
      <c r="O9" s="33">
        <v>14.95</v>
      </c>
      <c r="P9" s="41">
        <v>3.38</v>
      </c>
      <c r="Q9" s="99" t="s">
        <v>68</v>
      </c>
      <c r="R9" s="33">
        <v>16.7</v>
      </c>
      <c r="S9" s="41">
        <v>3</v>
      </c>
      <c r="T9" s="99"/>
      <c r="U9" s="33"/>
      <c r="V9" s="41"/>
      <c r="W9" s="99"/>
      <c r="X9" s="33"/>
      <c r="Y9" s="41"/>
      <c r="Z9" s="99"/>
      <c r="AA9" s="33"/>
      <c r="AB9" s="41"/>
      <c r="AC9" s="99"/>
      <c r="AD9" s="33"/>
      <c r="AE9" s="100"/>
      <c r="AF9" s="92"/>
      <c r="AG9" s="33"/>
      <c r="AH9" s="41"/>
      <c r="AI9" s="99"/>
      <c r="AJ9" s="33"/>
      <c r="AK9" s="41"/>
      <c r="AL9" s="91"/>
      <c r="AM9" s="98"/>
      <c r="AN9" s="45"/>
      <c r="AO9" s="40">
        <f t="shared" si="6"/>
        <v>15.824999999999999</v>
      </c>
      <c r="AP9" s="41">
        <f t="shared" si="7"/>
        <v>16.824999999999999</v>
      </c>
      <c r="AQ9" s="47" t="str">
        <f t="shared" si="8"/>
        <v>OOOOOOOPO</v>
      </c>
      <c r="AR9" s="101" t="str">
        <f t="shared" si="9"/>
        <v>OOOOO</v>
      </c>
      <c r="AT9" s="96" t="str">
        <f t="shared" si="11"/>
        <v>O</v>
      </c>
      <c r="AU9" s="96" t="str">
        <f t="shared" si="12"/>
        <v>P</v>
      </c>
      <c r="AV9" s="96" t="str">
        <f t="shared" si="13"/>
        <v>O</v>
      </c>
      <c r="AW9" s="96" t="str">
        <f t="shared" si="14"/>
        <v>O</v>
      </c>
      <c r="AX9" s="96" t="str">
        <f t="shared" si="15"/>
        <v>O</v>
      </c>
      <c r="AY9" s="96" t="str">
        <f t="shared" si="16"/>
        <v>O</v>
      </c>
      <c r="AZ9" s="96" t="str">
        <f t="shared" si="17"/>
        <v>O</v>
      </c>
      <c r="BA9" s="96" t="str">
        <f t="shared" si="18"/>
        <v>O</v>
      </c>
      <c r="BB9" s="96" t="str">
        <f t="shared" si="19"/>
        <v>O</v>
      </c>
      <c r="BD9" t="str">
        <f t="shared" si="20"/>
        <v>OOOOOOOPO</v>
      </c>
      <c r="BF9" t="s">
        <v>77</v>
      </c>
      <c r="BH9" s="34" t="str">
        <f t="shared" si="21"/>
        <v>OOOOOOOPOPPPPPOPPP</v>
      </c>
    </row>
    <row r="10" spans="2:60" ht="16.5" thickTop="1" thickBot="1" x14ac:dyDescent="0.3">
      <c r="B10" s="35">
        <v>7</v>
      </c>
      <c r="D10" s="36" t="s">
        <v>122</v>
      </c>
      <c r="E10" s="97">
        <f t="shared" si="0"/>
        <v>2</v>
      </c>
      <c r="F10" s="33">
        <f t="shared" si="1"/>
        <v>1</v>
      </c>
      <c r="G10" s="33">
        <f t="shared" si="2"/>
        <v>1</v>
      </c>
      <c r="H10" s="21">
        <f t="shared" si="10"/>
        <v>2</v>
      </c>
      <c r="I10" s="33">
        <f t="shared" si="22"/>
        <v>3</v>
      </c>
      <c r="J10" s="22">
        <f t="shared" si="3"/>
        <v>6.6</v>
      </c>
      <c r="K10" s="33">
        <v>0</v>
      </c>
      <c r="L10" s="33">
        <f t="shared" si="4"/>
        <v>5</v>
      </c>
      <c r="M10" s="41">
        <f t="shared" si="5"/>
        <v>1.3199999999999998</v>
      </c>
      <c r="N10" s="99" t="s">
        <v>51</v>
      </c>
      <c r="O10" s="22">
        <v>15.3</v>
      </c>
      <c r="P10" s="41">
        <v>6.6</v>
      </c>
      <c r="Q10" s="99" t="s">
        <v>68</v>
      </c>
      <c r="R10" s="22">
        <v>14.31</v>
      </c>
      <c r="S10" s="41">
        <v>0</v>
      </c>
      <c r="T10" s="99"/>
      <c r="U10" s="22"/>
      <c r="V10" s="41"/>
      <c r="W10" s="99"/>
      <c r="X10" s="22"/>
      <c r="Y10" s="41"/>
      <c r="Z10" s="99"/>
      <c r="AA10" s="22"/>
      <c r="AB10" s="41"/>
      <c r="AC10" s="99"/>
      <c r="AD10" s="22"/>
      <c r="AE10" s="41"/>
      <c r="AF10" s="99"/>
      <c r="AG10" s="22"/>
      <c r="AH10" s="41"/>
      <c r="AI10" s="99"/>
      <c r="AJ10" s="22"/>
      <c r="AK10" s="41"/>
      <c r="AL10" s="92"/>
      <c r="AM10" s="22"/>
      <c r="AN10" s="41"/>
      <c r="AO10" s="40">
        <f t="shared" si="6"/>
        <v>14.805</v>
      </c>
      <c r="AP10" s="41">
        <f t="shared" si="7"/>
        <v>15.805</v>
      </c>
      <c r="AQ10" s="47" t="str">
        <f t="shared" si="8"/>
        <v>OOOOOOOPO</v>
      </c>
      <c r="AR10" s="101" t="str">
        <f t="shared" si="9"/>
        <v>OOOOO</v>
      </c>
      <c r="AT10" s="96" t="str">
        <f t="shared" si="11"/>
        <v>O</v>
      </c>
      <c r="AU10" s="96" t="str">
        <f t="shared" si="12"/>
        <v>P</v>
      </c>
      <c r="AV10" s="96" t="str">
        <f t="shared" si="13"/>
        <v>O</v>
      </c>
      <c r="AW10" s="96" t="str">
        <f t="shared" si="14"/>
        <v>O</v>
      </c>
      <c r="AX10" s="96" t="str">
        <f t="shared" si="15"/>
        <v>O</v>
      </c>
      <c r="AY10" s="96" t="str">
        <f t="shared" si="16"/>
        <v>O</v>
      </c>
      <c r="AZ10" s="96" t="str">
        <f t="shared" si="17"/>
        <v>O</v>
      </c>
      <c r="BA10" s="96" t="str">
        <f t="shared" si="18"/>
        <v>O</v>
      </c>
      <c r="BB10" s="96" t="str">
        <f t="shared" si="19"/>
        <v>O</v>
      </c>
      <c r="BD10" t="str">
        <f t="shared" si="20"/>
        <v>OOOOOOOPO</v>
      </c>
      <c r="BF10" t="s">
        <v>78</v>
      </c>
      <c r="BH10" s="34" t="str">
        <f t="shared" si="21"/>
        <v>OOOOOOOPOPOOPPOOOP</v>
      </c>
    </row>
    <row r="11" spans="2:60" ht="16.5" thickTop="1" thickBot="1" x14ac:dyDescent="0.3">
      <c r="B11" s="35">
        <v>8</v>
      </c>
      <c r="D11" s="36" t="s">
        <v>116</v>
      </c>
      <c r="E11" s="97">
        <f t="shared" si="0"/>
        <v>1</v>
      </c>
      <c r="F11" s="33">
        <f t="shared" si="1"/>
        <v>0</v>
      </c>
      <c r="G11" s="33">
        <f t="shared" si="2"/>
        <v>1</v>
      </c>
      <c r="H11" s="21">
        <f t="shared" si="10"/>
        <v>0</v>
      </c>
      <c r="I11" s="33">
        <f>SUM(MID(N11,5,1))</f>
        <v>3</v>
      </c>
      <c r="J11" s="22">
        <f t="shared" si="3"/>
        <v>1.23</v>
      </c>
      <c r="K11" s="33">
        <v>0</v>
      </c>
      <c r="L11" s="33">
        <f t="shared" si="4"/>
        <v>3</v>
      </c>
      <c r="M11" s="41">
        <f t="shared" si="5"/>
        <v>0.41</v>
      </c>
      <c r="N11" s="99" t="s">
        <v>79</v>
      </c>
      <c r="O11" s="33">
        <v>17.22</v>
      </c>
      <c r="P11" s="41">
        <v>1.23</v>
      </c>
      <c r="Q11" s="91"/>
      <c r="R11" s="98"/>
      <c r="S11" s="45"/>
      <c r="T11" s="92"/>
      <c r="U11" s="33"/>
      <c r="V11" s="41"/>
      <c r="W11" s="99"/>
      <c r="X11" s="33"/>
      <c r="Y11" s="41"/>
      <c r="Z11" s="91"/>
      <c r="AA11" s="98"/>
      <c r="AB11" s="45"/>
      <c r="AC11" s="92"/>
      <c r="AD11" s="33"/>
      <c r="AE11" s="100"/>
      <c r="AF11" s="99"/>
      <c r="AG11" s="33"/>
      <c r="AH11" s="41"/>
      <c r="AI11" s="92"/>
      <c r="AJ11" s="33"/>
      <c r="AK11" s="41"/>
      <c r="AL11" s="99"/>
      <c r="AM11" s="33"/>
      <c r="AN11" s="41"/>
      <c r="AO11" s="40">
        <f t="shared" si="6"/>
        <v>17.22</v>
      </c>
      <c r="AP11" s="41">
        <f t="shared" si="7"/>
        <v>17.22</v>
      </c>
      <c r="AQ11" s="47" t="str">
        <f t="shared" si="8"/>
        <v>OOOOOOOOO</v>
      </c>
      <c r="AR11" s="101" t="str">
        <f t="shared" si="9"/>
        <v>OOOOO</v>
      </c>
      <c r="AT11" s="96" t="str">
        <f t="shared" si="11"/>
        <v>O</v>
      </c>
      <c r="AU11" s="96" t="str">
        <f t="shared" si="12"/>
        <v>O</v>
      </c>
      <c r="AV11" s="96" t="str">
        <f t="shared" si="13"/>
        <v>O</v>
      </c>
      <c r="AW11" s="96" t="str">
        <f t="shared" si="14"/>
        <v>O</v>
      </c>
      <c r="AX11" s="96" t="str">
        <f t="shared" si="15"/>
        <v>O</v>
      </c>
      <c r="AY11" s="96" t="str">
        <f t="shared" si="16"/>
        <v>O</v>
      </c>
      <c r="AZ11" s="96" t="str">
        <f t="shared" si="17"/>
        <v>O</v>
      </c>
      <c r="BA11" s="96" t="str">
        <f t="shared" si="18"/>
        <v>O</v>
      </c>
      <c r="BB11" s="96" t="str">
        <f t="shared" si="19"/>
        <v>O</v>
      </c>
      <c r="BD11" t="str">
        <f t="shared" si="20"/>
        <v>OOOOOOOOO</v>
      </c>
      <c r="BF11" t="s">
        <v>80</v>
      </c>
      <c r="BH11" s="34" t="str">
        <f t="shared" si="21"/>
        <v>OOOOOOOOOPPOPPPOPP</v>
      </c>
    </row>
    <row r="12" spans="2:60" ht="16.5" thickTop="1" thickBot="1" x14ac:dyDescent="0.3">
      <c r="B12" s="35">
        <v>9</v>
      </c>
      <c r="D12" s="36" t="s">
        <v>123</v>
      </c>
      <c r="E12" s="97">
        <f t="shared" si="0"/>
        <v>2</v>
      </c>
      <c r="F12" s="33">
        <f t="shared" si="1"/>
        <v>1</v>
      </c>
      <c r="G12" s="33">
        <f t="shared" si="2"/>
        <v>1</v>
      </c>
      <c r="H12" s="21">
        <f t="shared" si="10"/>
        <v>3</v>
      </c>
      <c r="I12" s="33">
        <f t="shared" si="22"/>
        <v>5</v>
      </c>
      <c r="J12" s="22">
        <f t="shared" si="3"/>
        <v>7.79</v>
      </c>
      <c r="K12" s="33">
        <v>0</v>
      </c>
      <c r="L12" s="33">
        <f t="shared" si="4"/>
        <v>8</v>
      </c>
      <c r="M12" s="41">
        <f t="shared" si="5"/>
        <v>0.97375</v>
      </c>
      <c r="N12" s="42" t="s">
        <v>73</v>
      </c>
      <c r="O12" s="22">
        <v>15.39</v>
      </c>
      <c r="P12" s="41">
        <v>6.79</v>
      </c>
      <c r="Q12" s="92" t="s">
        <v>83</v>
      </c>
      <c r="R12" s="22">
        <v>16.73</v>
      </c>
      <c r="S12" s="41">
        <v>1</v>
      </c>
      <c r="T12" s="92"/>
      <c r="U12" s="22"/>
      <c r="V12" s="41"/>
      <c r="W12" s="99"/>
      <c r="X12" s="22"/>
      <c r="Y12" s="41"/>
      <c r="Z12" s="99"/>
      <c r="AA12" s="22"/>
      <c r="AB12" s="41"/>
      <c r="AC12" s="99"/>
      <c r="AD12" s="22"/>
      <c r="AE12" s="41"/>
      <c r="AF12" s="99"/>
      <c r="AG12" s="22"/>
      <c r="AH12" s="41"/>
      <c r="AI12" s="99"/>
      <c r="AJ12" s="22"/>
      <c r="AK12" s="41"/>
      <c r="AL12" s="99"/>
      <c r="AM12" s="22"/>
      <c r="AN12" s="41"/>
      <c r="AO12" s="40">
        <f t="shared" si="6"/>
        <v>16.060000000000002</v>
      </c>
      <c r="AP12" s="41">
        <f t="shared" si="7"/>
        <v>17.060000000000002</v>
      </c>
      <c r="AQ12" s="47" t="str">
        <f t="shared" si="8"/>
        <v>OOOOOOOOP</v>
      </c>
      <c r="AR12" s="101" t="str">
        <f t="shared" si="9"/>
        <v>OOOOO</v>
      </c>
      <c r="AT12" s="96" t="str">
        <f t="shared" si="11"/>
        <v>P</v>
      </c>
      <c r="AU12" s="96" t="str">
        <f t="shared" si="12"/>
        <v>O</v>
      </c>
      <c r="AV12" s="96" t="str">
        <f t="shared" si="13"/>
        <v>O</v>
      </c>
      <c r="AW12" s="96" t="str">
        <f t="shared" si="14"/>
        <v>O</v>
      </c>
      <c r="AX12" s="96" t="str">
        <f t="shared" si="15"/>
        <v>O</v>
      </c>
      <c r="AY12" s="96" t="str">
        <f t="shared" si="16"/>
        <v>O</v>
      </c>
      <c r="AZ12" s="96" t="str">
        <f t="shared" si="17"/>
        <v>O</v>
      </c>
      <c r="BA12" s="96" t="str">
        <f t="shared" si="18"/>
        <v>O</v>
      </c>
      <c r="BB12" s="96" t="str">
        <f t="shared" si="19"/>
        <v>O</v>
      </c>
      <c r="BD12" t="str">
        <f t="shared" si="20"/>
        <v>OOOOOOOOP</v>
      </c>
      <c r="BF12" t="s">
        <v>81</v>
      </c>
      <c r="BH12" s="34" t="str">
        <f t="shared" si="21"/>
        <v>OOOOOOOOPPPOO</v>
      </c>
    </row>
    <row r="13" spans="2:60" ht="16.5" thickTop="1" thickBot="1" x14ac:dyDescent="0.3">
      <c r="B13" s="35">
        <v>10</v>
      </c>
      <c r="D13" s="36" t="s">
        <v>124</v>
      </c>
      <c r="E13" s="97">
        <f t="shared" si="0"/>
        <v>2</v>
      </c>
      <c r="F13" s="33">
        <f t="shared" si="1"/>
        <v>0</v>
      </c>
      <c r="G13" s="33">
        <f t="shared" si="2"/>
        <v>2</v>
      </c>
      <c r="H13" s="21">
        <f t="shared" si="10"/>
        <v>1</v>
      </c>
      <c r="I13" s="33">
        <f t="shared" si="22"/>
        <v>6</v>
      </c>
      <c r="J13" s="22">
        <f t="shared" si="3"/>
        <v>5.17</v>
      </c>
      <c r="K13" s="33">
        <v>0</v>
      </c>
      <c r="L13" s="33">
        <f t="shared" si="4"/>
        <v>7</v>
      </c>
      <c r="M13" s="41">
        <f t="shared" si="5"/>
        <v>0.73857142857142855</v>
      </c>
      <c r="N13" s="92" t="s">
        <v>76</v>
      </c>
      <c r="O13" s="22">
        <v>15.62</v>
      </c>
      <c r="P13" s="41">
        <v>2.63</v>
      </c>
      <c r="Q13" s="99" t="s">
        <v>51</v>
      </c>
      <c r="R13" s="22">
        <v>13.05</v>
      </c>
      <c r="S13" s="41">
        <v>2.54</v>
      </c>
      <c r="T13" s="92"/>
      <c r="U13" s="22"/>
      <c r="V13" s="41"/>
      <c r="W13" s="92"/>
      <c r="X13" s="22"/>
      <c r="Y13" s="41"/>
      <c r="Z13" s="99"/>
      <c r="AA13" s="22"/>
      <c r="AB13" s="41"/>
      <c r="AC13" s="91"/>
      <c r="AD13" s="102"/>
      <c r="AE13" s="45"/>
      <c r="AF13" s="99"/>
      <c r="AG13" s="22"/>
      <c r="AH13" s="41"/>
      <c r="AI13" s="99"/>
      <c r="AJ13" s="22"/>
      <c r="AK13" s="41"/>
      <c r="AL13" s="99"/>
      <c r="AM13" s="22"/>
      <c r="AN13" s="41"/>
      <c r="AO13" s="40">
        <f t="shared" si="6"/>
        <v>14.335000000000001</v>
      </c>
      <c r="AP13" s="41">
        <f t="shared" si="7"/>
        <v>14.335000000000001</v>
      </c>
      <c r="AQ13" s="47" t="str">
        <f t="shared" si="8"/>
        <v>OOOOOOOOO</v>
      </c>
      <c r="AR13" s="101" t="str">
        <f t="shared" si="9"/>
        <v>OOOOO</v>
      </c>
      <c r="AT13" s="96" t="str">
        <f t="shared" si="11"/>
        <v>O</v>
      </c>
      <c r="AU13" s="96" t="str">
        <f t="shared" si="12"/>
        <v>O</v>
      </c>
      <c r="AV13" s="96" t="str">
        <f t="shared" si="13"/>
        <v>O</v>
      </c>
      <c r="AW13" s="96" t="str">
        <f t="shared" si="14"/>
        <v>O</v>
      </c>
      <c r="AX13" s="96" t="str">
        <f t="shared" si="15"/>
        <v>O</v>
      </c>
      <c r="AY13" s="96" t="str">
        <f t="shared" si="16"/>
        <v>O</v>
      </c>
      <c r="AZ13" s="96" t="str">
        <f t="shared" si="17"/>
        <v>O</v>
      </c>
      <c r="BA13" s="96" t="str">
        <f t="shared" si="18"/>
        <v>O</v>
      </c>
      <c r="BB13" s="96" t="str">
        <f t="shared" si="19"/>
        <v>O</v>
      </c>
      <c r="BD13" t="str">
        <f t="shared" si="20"/>
        <v>OOOOOOOOO</v>
      </c>
      <c r="BF13" t="s">
        <v>82</v>
      </c>
      <c r="BH13" s="34" t="str">
        <f t="shared" si="21"/>
        <v>OOOOOOOOOPPPOPOPOO</v>
      </c>
    </row>
    <row r="14" spans="2:60" ht="16.5" thickTop="1" thickBot="1" x14ac:dyDescent="0.3">
      <c r="B14" s="35">
        <v>11</v>
      </c>
      <c r="D14" s="36" t="s">
        <v>125</v>
      </c>
      <c r="E14" s="97">
        <f t="shared" si="0"/>
        <v>1</v>
      </c>
      <c r="F14" s="33">
        <f t="shared" si="1"/>
        <v>0</v>
      </c>
      <c r="G14" s="33">
        <f t="shared" si="2"/>
        <v>1</v>
      </c>
      <c r="H14" s="21">
        <f>SUM(MID(Q14,3,1))</f>
        <v>2</v>
      </c>
      <c r="I14" s="33">
        <f>SUM(MID(Q14,5,1))</f>
        <v>3</v>
      </c>
      <c r="J14" s="22">
        <f t="shared" si="3"/>
        <v>2.2000000000000002</v>
      </c>
      <c r="K14" s="33">
        <v>0</v>
      </c>
      <c r="L14" s="33">
        <f t="shared" si="4"/>
        <v>5</v>
      </c>
      <c r="M14" s="41">
        <f t="shared" si="5"/>
        <v>0.44000000000000006</v>
      </c>
      <c r="N14" s="99"/>
      <c r="O14" s="33"/>
      <c r="P14" s="41"/>
      <c r="Q14" s="99" t="s">
        <v>51</v>
      </c>
      <c r="R14" s="33">
        <v>11.46</v>
      </c>
      <c r="S14" s="41">
        <v>2.2000000000000002</v>
      </c>
      <c r="T14" s="99"/>
      <c r="U14" s="33"/>
      <c r="V14" s="41"/>
      <c r="W14" s="92"/>
      <c r="X14" s="33"/>
      <c r="Y14" s="41"/>
      <c r="Z14" s="92"/>
      <c r="AA14" s="33"/>
      <c r="AB14" s="41"/>
      <c r="AC14" s="92"/>
      <c r="AD14" s="33"/>
      <c r="AE14" s="100"/>
      <c r="AF14" s="92"/>
      <c r="AG14" s="33"/>
      <c r="AH14" s="41"/>
      <c r="AI14" s="99"/>
      <c r="AJ14" s="33"/>
      <c r="AK14" s="41"/>
      <c r="AL14" s="92"/>
      <c r="AM14" s="33"/>
      <c r="AN14" s="41"/>
      <c r="AO14" s="40">
        <f t="shared" si="6"/>
        <v>11.46</v>
      </c>
      <c r="AP14" s="41">
        <f t="shared" si="7"/>
        <v>11.46</v>
      </c>
      <c r="AQ14" s="47" t="str">
        <f t="shared" si="8"/>
        <v>OOOOOOOOO</v>
      </c>
      <c r="AR14" s="101" t="str">
        <f t="shared" si="9"/>
        <v>OOOOO</v>
      </c>
      <c r="AT14" s="96" t="str">
        <f t="shared" si="11"/>
        <v>O</v>
      </c>
      <c r="AU14" s="96" t="str">
        <f t="shared" si="12"/>
        <v>O</v>
      </c>
      <c r="AV14" s="96" t="str">
        <f t="shared" si="13"/>
        <v>O</v>
      </c>
      <c r="AW14" s="96" t="str">
        <f t="shared" si="14"/>
        <v>O</v>
      </c>
      <c r="AX14" s="96" t="str">
        <f t="shared" si="15"/>
        <v>O</v>
      </c>
      <c r="AY14" s="96" t="str">
        <f t="shared" si="16"/>
        <v>O</v>
      </c>
      <c r="AZ14" s="96" t="str">
        <f t="shared" si="17"/>
        <v>O</v>
      </c>
      <c r="BA14" s="96" t="str">
        <f t="shared" si="18"/>
        <v>O</v>
      </c>
      <c r="BB14" s="96" t="str">
        <f t="shared" si="19"/>
        <v>O</v>
      </c>
      <c r="BD14" t="str">
        <f t="shared" si="20"/>
        <v>OOOOOOOOO</v>
      </c>
      <c r="BF14" t="s">
        <v>84</v>
      </c>
      <c r="BH14" s="34" t="str">
        <f t="shared" si="21"/>
        <v>OOOOOOOOOPPPPPOOOO</v>
      </c>
    </row>
    <row r="15" spans="2:60" ht="16.5" thickTop="1" thickBot="1" x14ac:dyDescent="0.3">
      <c r="B15" s="35">
        <v>12</v>
      </c>
      <c r="D15" s="36" t="s">
        <v>126</v>
      </c>
      <c r="E15" s="97">
        <f t="shared" si="0"/>
        <v>2</v>
      </c>
      <c r="F15" s="33">
        <f t="shared" si="1"/>
        <v>1</v>
      </c>
      <c r="G15" s="33">
        <f t="shared" si="2"/>
        <v>1</v>
      </c>
      <c r="H15" s="21">
        <f t="shared" si="10"/>
        <v>3</v>
      </c>
      <c r="I15" s="33">
        <f t="shared" si="22"/>
        <v>3</v>
      </c>
      <c r="J15" s="22">
        <f t="shared" si="3"/>
        <v>10.199999999999999</v>
      </c>
      <c r="K15" s="33">
        <v>1</v>
      </c>
      <c r="L15" s="33">
        <f t="shared" si="4"/>
        <v>6</v>
      </c>
      <c r="M15" s="41">
        <f t="shared" si="5"/>
        <v>1.7</v>
      </c>
      <c r="N15" s="42" t="s">
        <v>64</v>
      </c>
      <c r="O15" s="33">
        <v>22.43</v>
      </c>
      <c r="P15" s="41">
        <v>4.8</v>
      </c>
      <c r="Q15" s="99" t="s">
        <v>71</v>
      </c>
      <c r="R15" s="22">
        <v>18.059999999999999</v>
      </c>
      <c r="S15" s="41">
        <v>5.4</v>
      </c>
      <c r="T15" s="92"/>
      <c r="U15" s="22"/>
      <c r="V15" s="41"/>
      <c r="W15" s="92"/>
      <c r="X15" s="22"/>
      <c r="Y15" s="41"/>
      <c r="Z15" s="99"/>
      <c r="AA15" s="22"/>
      <c r="AB15" s="41"/>
      <c r="AC15" s="92"/>
      <c r="AD15" s="22"/>
      <c r="AE15" s="41"/>
      <c r="AF15" s="99"/>
      <c r="AG15" s="22"/>
      <c r="AH15" s="41"/>
      <c r="AI15" s="92"/>
      <c r="AJ15" s="22"/>
      <c r="AK15" s="41"/>
      <c r="AL15" s="99"/>
      <c r="AM15" s="22"/>
      <c r="AN15" s="41"/>
      <c r="AO15" s="40">
        <f t="shared" si="6"/>
        <v>20.244999999999997</v>
      </c>
      <c r="AP15" s="41">
        <f t="shared" si="7"/>
        <v>21.244999999999997</v>
      </c>
      <c r="AQ15" s="47" t="str">
        <f t="shared" si="8"/>
        <v>OOOOOOOOP</v>
      </c>
      <c r="AR15" s="101" t="str">
        <f t="shared" si="9"/>
        <v>OOOOO</v>
      </c>
      <c r="AT15" s="96" t="str">
        <f t="shared" si="11"/>
        <v>P</v>
      </c>
      <c r="AU15" s="96" t="str">
        <f t="shared" si="12"/>
        <v>O</v>
      </c>
      <c r="AV15" s="96" t="str">
        <f t="shared" si="13"/>
        <v>O</v>
      </c>
      <c r="AW15" s="96" t="str">
        <f t="shared" si="14"/>
        <v>O</v>
      </c>
      <c r="AX15" s="96" t="str">
        <f t="shared" si="15"/>
        <v>O</v>
      </c>
      <c r="AY15" s="96" t="str">
        <f t="shared" si="16"/>
        <v>O</v>
      </c>
      <c r="AZ15" s="96" t="str">
        <f t="shared" si="17"/>
        <v>O</v>
      </c>
      <c r="BA15" s="96" t="str">
        <f t="shared" si="18"/>
        <v>O</v>
      </c>
      <c r="BB15" s="96" t="str">
        <f t="shared" si="19"/>
        <v>O</v>
      </c>
      <c r="BD15" t="str">
        <f t="shared" si="20"/>
        <v>OOOOOOOOP</v>
      </c>
      <c r="BH15" s="34" t="str">
        <f t="shared" si="21"/>
        <v>OOOOOOOOP</v>
      </c>
    </row>
    <row r="16" spans="2:60" ht="16.5" thickTop="1" thickBot="1" x14ac:dyDescent="0.3">
      <c r="B16" s="35">
        <v>13</v>
      </c>
      <c r="D16" s="36" t="s">
        <v>127</v>
      </c>
      <c r="E16" s="97">
        <f t="shared" si="0"/>
        <v>2</v>
      </c>
      <c r="F16" s="33">
        <f t="shared" si="1"/>
        <v>1</v>
      </c>
      <c r="G16" s="33">
        <f t="shared" si="2"/>
        <v>1</v>
      </c>
      <c r="H16" s="21">
        <f t="shared" si="10"/>
        <v>3</v>
      </c>
      <c r="I16" s="33">
        <f t="shared" si="22"/>
        <v>3</v>
      </c>
      <c r="J16" s="22">
        <f t="shared" si="3"/>
        <v>7.43</v>
      </c>
      <c r="K16" s="33">
        <v>0</v>
      </c>
      <c r="L16" s="33">
        <f t="shared" si="4"/>
        <v>6</v>
      </c>
      <c r="M16" s="41">
        <f t="shared" si="5"/>
        <v>1.2383333333333333</v>
      </c>
      <c r="N16" s="103" t="s">
        <v>64</v>
      </c>
      <c r="O16" s="33">
        <v>19.27</v>
      </c>
      <c r="P16" s="41">
        <v>2.2200000000000002</v>
      </c>
      <c r="Q16" s="103" t="s">
        <v>65</v>
      </c>
      <c r="R16" s="33">
        <v>18.89</v>
      </c>
      <c r="S16" s="100">
        <v>5.21</v>
      </c>
      <c r="T16" s="103"/>
      <c r="U16" s="33"/>
      <c r="V16" s="100"/>
      <c r="W16" s="103"/>
      <c r="X16" s="33"/>
      <c r="Y16" s="100"/>
      <c r="Z16" s="103"/>
      <c r="AA16" s="33"/>
      <c r="AB16" s="100"/>
      <c r="AC16" s="103"/>
      <c r="AD16" s="33"/>
      <c r="AE16" s="100"/>
      <c r="AF16" s="103"/>
      <c r="AG16" s="33"/>
      <c r="AH16" s="41"/>
      <c r="AI16" s="91"/>
      <c r="AJ16" s="98"/>
      <c r="AK16" s="45"/>
      <c r="AL16" s="99"/>
      <c r="AM16" s="33"/>
      <c r="AN16" s="41"/>
      <c r="AO16" s="40">
        <f t="shared" si="6"/>
        <v>19.079999999999998</v>
      </c>
      <c r="AP16" s="41">
        <f t="shared" si="7"/>
        <v>20.079999999999998</v>
      </c>
      <c r="AQ16" s="47" t="str">
        <f t="shared" si="8"/>
        <v>OOOOOOOOP</v>
      </c>
      <c r="AR16" s="101" t="str">
        <f t="shared" si="9"/>
        <v>OOOOO</v>
      </c>
      <c r="AT16" s="96" t="str">
        <f t="shared" si="11"/>
        <v>P</v>
      </c>
      <c r="AU16" s="96" t="str">
        <f t="shared" si="12"/>
        <v>O</v>
      </c>
      <c r="AV16" s="96" t="str">
        <f t="shared" si="13"/>
        <v>O</v>
      </c>
      <c r="AW16" s="96" t="str">
        <f t="shared" si="14"/>
        <v>O</v>
      </c>
      <c r="AX16" s="96" t="str">
        <f t="shared" si="15"/>
        <v>O</v>
      </c>
      <c r="AY16" s="96" t="str">
        <f t="shared" si="16"/>
        <v>O</v>
      </c>
      <c r="AZ16" s="96" t="str">
        <f t="shared" si="17"/>
        <v>O</v>
      </c>
      <c r="BA16" s="96" t="str">
        <f t="shared" si="18"/>
        <v>O</v>
      </c>
      <c r="BB16" s="96" t="str">
        <f t="shared" si="19"/>
        <v>O</v>
      </c>
      <c r="BD16" t="str">
        <f t="shared" si="20"/>
        <v>OOOOOOOOP</v>
      </c>
      <c r="BF16" t="s">
        <v>85</v>
      </c>
      <c r="BH16" s="34" t="str">
        <f t="shared" si="21"/>
        <v>OOOOOOOOPOOO</v>
      </c>
    </row>
    <row r="17" spans="2:60" ht="16.5" thickTop="1" thickBot="1" x14ac:dyDescent="0.3">
      <c r="B17" s="35">
        <v>14</v>
      </c>
      <c r="D17" s="36" t="s">
        <v>128</v>
      </c>
      <c r="E17" s="97">
        <f t="shared" si="0"/>
        <v>2</v>
      </c>
      <c r="F17" s="33">
        <f t="shared" si="1"/>
        <v>1</v>
      </c>
      <c r="G17" s="33">
        <f t="shared" si="2"/>
        <v>1</v>
      </c>
      <c r="H17" s="21">
        <f t="shared" si="10"/>
        <v>2</v>
      </c>
      <c r="I17" s="33">
        <f t="shared" si="22"/>
        <v>4</v>
      </c>
      <c r="J17" s="22">
        <f t="shared" si="3"/>
        <v>7.3000000000000007</v>
      </c>
      <c r="K17" s="33">
        <v>0</v>
      </c>
      <c r="L17" s="33">
        <f t="shared" si="4"/>
        <v>6</v>
      </c>
      <c r="M17" s="41">
        <f t="shared" si="5"/>
        <v>1.2166666666666668</v>
      </c>
      <c r="N17" s="92" t="s">
        <v>51</v>
      </c>
      <c r="O17" s="33">
        <v>16.02</v>
      </c>
      <c r="P17" s="41">
        <v>2.65</v>
      </c>
      <c r="Q17" s="92" t="s">
        <v>69</v>
      </c>
      <c r="R17" s="33">
        <v>13.88</v>
      </c>
      <c r="S17" s="41">
        <v>4.6500000000000004</v>
      </c>
      <c r="T17" s="92"/>
      <c r="U17" s="33"/>
      <c r="V17" s="41"/>
      <c r="W17" s="99"/>
      <c r="X17" s="33"/>
      <c r="Y17" s="41"/>
      <c r="Z17" s="99"/>
      <c r="AA17" s="33"/>
      <c r="AB17" s="100"/>
      <c r="AC17" s="99"/>
      <c r="AD17" s="33"/>
      <c r="AE17" s="100"/>
      <c r="AF17" s="99"/>
      <c r="AG17" s="33"/>
      <c r="AH17" s="41"/>
      <c r="AI17" s="99"/>
      <c r="AJ17" s="33"/>
      <c r="AK17" s="41"/>
      <c r="AL17" s="99"/>
      <c r="AM17" s="33"/>
      <c r="AN17" s="41"/>
      <c r="AO17" s="46">
        <f t="shared" si="6"/>
        <v>14.95</v>
      </c>
      <c r="AP17" s="41">
        <f t="shared" si="7"/>
        <v>15.95</v>
      </c>
      <c r="AQ17" s="47" t="str">
        <f t="shared" si="8"/>
        <v>OOOOOOOPO</v>
      </c>
      <c r="AR17" s="101" t="str">
        <f t="shared" si="9"/>
        <v>OOOOO</v>
      </c>
      <c r="AT17" s="96" t="str">
        <f t="shared" si="11"/>
        <v>O</v>
      </c>
      <c r="AU17" s="96" t="str">
        <f t="shared" si="12"/>
        <v>P</v>
      </c>
      <c r="AV17" s="96" t="str">
        <f t="shared" si="13"/>
        <v>O</v>
      </c>
      <c r="AW17" s="96" t="str">
        <f t="shared" si="14"/>
        <v>O</v>
      </c>
      <c r="AX17" s="96" t="str">
        <f t="shared" si="15"/>
        <v>O</v>
      </c>
      <c r="AY17" s="96" t="str">
        <f t="shared" si="16"/>
        <v>O</v>
      </c>
      <c r="AZ17" s="96" t="str">
        <f t="shared" si="17"/>
        <v>O</v>
      </c>
      <c r="BA17" s="96" t="str">
        <f t="shared" si="18"/>
        <v>O</v>
      </c>
      <c r="BB17" s="96" t="str">
        <f t="shared" si="19"/>
        <v>O</v>
      </c>
      <c r="BD17" t="str">
        <f t="shared" si="20"/>
        <v>OOOOOOOPO</v>
      </c>
      <c r="BH17" s="34" t="str">
        <f t="shared" si="21"/>
        <v>OOOOOOOPO</v>
      </c>
    </row>
    <row r="18" spans="2:60" ht="16.5" thickTop="1" thickBot="1" x14ac:dyDescent="0.3">
      <c r="B18" s="35">
        <v>15</v>
      </c>
      <c r="D18" s="36"/>
      <c r="E18" s="97">
        <f t="shared" si="0"/>
        <v>0</v>
      </c>
      <c r="F18" s="33">
        <f t="shared" si="1"/>
        <v>0</v>
      </c>
      <c r="G18" s="33">
        <f t="shared" si="2"/>
        <v>0</v>
      </c>
      <c r="H18" s="21" t="e">
        <f t="shared" si="10"/>
        <v>#VALUE!</v>
      </c>
      <c r="I18" s="33" t="e">
        <f t="shared" ref="I4:I24" si="23">SUM(MID(N18,5,1))+(MID(Q18,5,1)+(MID(T18,5,1)+(MID(W18,5,1)+(MID(Z18,5,1)+(MID(AC18,5,1)+(MID(AF18,5,1))+(MID(AI18,5,1))+(MID(AL18,5,1)))))))</f>
        <v>#VALUE!</v>
      </c>
      <c r="J18" s="22">
        <f t="shared" si="3"/>
        <v>0</v>
      </c>
      <c r="K18" s="33"/>
      <c r="L18" s="33" t="e">
        <f t="shared" si="4"/>
        <v>#VALUE!</v>
      </c>
      <c r="M18" s="41">
        <f t="shared" si="5"/>
        <v>0</v>
      </c>
      <c r="N18" s="103"/>
      <c r="O18" s="33"/>
      <c r="P18" s="41"/>
      <c r="Q18" s="103"/>
      <c r="R18" s="33"/>
      <c r="S18" s="100"/>
      <c r="T18" s="99"/>
      <c r="U18" s="33"/>
      <c r="V18" s="100"/>
      <c r="W18" s="103"/>
      <c r="X18" s="33"/>
      <c r="Y18" s="100"/>
      <c r="Z18" s="103"/>
      <c r="AA18" s="33"/>
      <c r="AB18" s="100"/>
      <c r="AC18" s="103"/>
      <c r="AD18" s="33"/>
      <c r="AE18" s="100"/>
      <c r="AF18" s="103"/>
      <c r="AG18" s="33"/>
      <c r="AH18" s="41"/>
      <c r="AI18" s="92"/>
      <c r="AJ18" s="33"/>
      <c r="AK18" s="41"/>
      <c r="AL18" s="92"/>
      <c r="AM18" s="33"/>
      <c r="AN18" s="41"/>
      <c r="AO18" s="46">
        <f t="shared" si="6"/>
        <v>0</v>
      </c>
      <c r="AP18" s="41">
        <f t="shared" si="7"/>
        <v>0</v>
      </c>
      <c r="AQ18" s="47" t="str">
        <f t="shared" si="8"/>
        <v>OOOOOOOOO</v>
      </c>
      <c r="AR18" s="101" t="str">
        <f t="shared" si="9"/>
        <v>OOOOO</v>
      </c>
      <c r="AT18" s="96" t="str">
        <f t="shared" si="11"/>
        <v>O</v>
      </c>
      <c r="AU18" s="96" t="str">
        <f t="shared" si="12"/>
        <v>O</v>
      </c>
      <c r="AV18" s="96" t="str">
        <f t="shared" si="13"/>
        <v>O</v>
      </c>
      <c r="AW18" s="96" t="str">
        <f t="shared" si="14"/>
        <v>O</v>
      </c>
      <c r="AX18" s="96" t="str">
        <f t="shared" si="15"/>
        <v>O</v>
      </c>
      <c r="AY18" s="96" t="str">
        <f t="shared" si="16"/>
        <v>O</v>
      </c>
      <c r="AZ18" s="96" t="str">
        <f t="shared" si="17"/>
        <v>O</v>
      </c>
      <c r="BA18" s="96" t="str">
        <f t="shared" si="18"/>
        <v>O</v>
      </c>
      <c r="BB18" s="96" t="str">
        <f t="shared" si="19"/>
        <v>O</v>
      </c>
      <c r="BD18" t="str">
        <f t="shared" si="20"/>
        <v>OOOOOOOOO</v>
      </c>
      <c r="BH18" s="34" t="str">
        <f t="shared" si="21"/>
        <v>OOOOOOOOO</v>
      </c>
    </row>
    <row r="19" spans="2:60" ht="16.5" thickTop="1" thickBot="1" x14ac:dyDescent="0.3">
      <c r="B19" s="51">
        <v>16</v>
      </c>
      <c r="D19" s="52"/>
      <c r="E19" s="104">
        <f t="shared" si="0"/>
        <v>0</v>
      </c>
      <c r="F19" s="54">
        <f t="shared" si="1"/>
        <v>0</v>
      </c>
      <c r="G19" s="54">
        <f t="shared" si="2"/>
        <v>0</v>
      </c>
      <c r="H19" s="21" t="e">
        <f t="shared" si="10"/>
        <v>#VALUE!</v>
      </c>
      <c r="I19" s="54" t="e">
        <f t="shared" si="23"/>
        <v>#VALUE!</v>
      </c>
      <c r="J19" s="55">
        <f t="shared" si="3"/>
        <v>0</v>
      </c>
      <c r="K19" s="54"/>
      <c r="L19" s="54" t="e">
        <f t="shared" si="4"/>
        <v>#VALUE!</v>
      </c>
      <c r="M19" s="59">
        <f t="shared" si="5"/>
        <v>0</v>
      </c>
      <c r="N19" s="57"/>
      <c r="O19" s="54"/>
      <c r="P19" s="59"/>
      <c r="Q19" s="57"/>
      <c r="R19" s="54"/>
      <c r="S19" s="105"/>
      <c r="T19" s="57"/>
      <c r="U19" s="54"/>
      <c r="V19" s="105"/>
      <c r="W19" s="57"/>
      <c r="X19" s="54"/>
      <c r="Y19" s="105"/>
      <c r="Z19" s="57"/>
      <c r="AA19" s="54"/>
      <c r="AB19" s="105"/>
      <c r="AC19" s="57"/>
      <c r="AD19" s="54"/>
      <c r="AE19" s="105"/>
      <c r="AF19" s="57"/>
      <c r="AG19" s="54"/>
      <c r="AH19" s="59"/>
      <c r="AI19" s="57"/>
      <c r="AJ19" s="54"/>
      <c r="AK19" s="59"/>
      <c r="AL19" s="57"/>
      <c r="AM19" s="54"/>
      <c r="AN19" s="105"/>
      <c r="AO19" s="61">
        <f t="shared" si="6"/>
        <v>0</v>
      </c>
      <c r="AP19" s="59">
        <f t="shared" si="7"/>
        <v>0</v>
      </c>
      <c r="AQ19" s="62" t="str">
        <f t="shared" si="8"/>
        <v>OOOOOOOOO</v>
      </c>
      <c r="AR19" s="63" t="str">
        <f t="shared" si="9"/>
        <v>OOOOO</v>
      </c>
      <c r="AT19" s="96" t="str">
        <f t="shared" si="11"/>
        <v>O</v>
      </c>
      <c r="AU19" s="96" t="str">
        <f t="shared" si="12"/>
        <v>O</v>
      </c>
      <c r="AV19" s="96" t="str">
        <f t="shared" si="13"/>
        <v>O</v>
      </c>
      <c r="AW19" s="96" t="str">
        <f t="shared" si="14"/>
        <v>O</v>
      </c>
      <c r="AX19" s="96" t="str">
        <f t="shared" si="15"/>
        <v>O</v>
      </c>
      <c r="AY19" s="96" t="str">
        <f t="shared" si="16"/>
        <v>O</v>
      </c>
      <c r="AZ19" s="96" t="str">
        <f t="shared" si="17"/>
        <v>O</v>
      </c>
      <c r="BA19" s="96" t="str">
        <f t="shared" si="18"/>
        <v>O</v>
      </c>
      <c r="BB19" s="96" t="str">
        <f t="shared" si="19"/>
        <v>O</v>
      </c>
      <c r="BD19" t="str">
        <f t="shared" si="20"/>
        <v>OOOOOOOOO</v>
      </c>
      <c r="BH19" s="34" t="str">
        <f t="shared" si="21"/>
        <v>OOOOOOOOO</v>
      </c>
    </row>
    <row r="20" spans="2:60" ht="15.75" hidden="1" thickTop="1" x14ac:dyDescent="0.25">
      <c r="B20" s="18">
        <v>16</v>
      </c>
      <c r="D20" s="106"/>
      <c r="E20" s="107">
        <f t="shared" si="0"/>
        <v>0</v>
      </c>
      <c r="F20" s="107">
        <f t="shared" si="1"/>
        <v>0</v>
      </c>
      <c r="G20" s="107">
        <f t="shared" si="2"/>
        <v>0</v>
      </c>
      <c r="H20" s="107">
        <f t="shared" ref="H4:H24" si="24">SUM(MID(N20,3,1))+(MID(Q20,3,1)+(MID(T20,3,1)+(MID(W20,3,1)+(MID(Z20,3,1)+(MID(AC20,3,1)+(MID(AF20,3,1))+(MID(AI20,3,1))+(MID(AL20,3,1)))))))</f>
        <v>0</v>
      </c>
      <c r="I20" s="107">
        <f t="shared" si="23"/>
        <v>0</v>
      </c>
      <c r="J20" s="108">
        <f t="shared" si="3"/>
        <v>0</v>
      </c>
      <c r="K20" s="107"/>
      <c r="L20" s="107">
        <f t="shared" si="4"/>
        <v>0</v>
      </c>
      <c r="M20" s="38">
        <f>IF(ISERROR((J20+K20)/L20),0,(J20+K20)/L20)</f>
        <v>0</v>
      </c>
      <c r="N20" s="109" t="s">
        <v>31</v>
      </c>
      <c r="O20" s="108"/>
      <c r="P20" s="38"/>
      <c r="Q20" s="109" t="s">
        <v>31</v>
      </c>
      <c r="R20" s="108"/>
      <c r="S20" s="38"/>
      <c r="T20" s="109" t="s">
        <v>31</v>
      </c>
      <c r="U20" s="108"/>
      <c r="V20" s="38"/>
      <c r="W20" s="109" t="s">
        <v>31</v>
      </c>
      <c r="X20" s="108"/>
      <c r="Y20" s="38"/>
      <c r="Z20" s="110" t="s">
        <v>31</v>
      </c>
      <c r="AA20" s="107"/>
      <c r="AB20" s="107"/>
      <c r="AC20" s="111" t="s">
        <v>31</v>
      </c>
      <c r="AD20" s="107"/>
      <c r="AE20" s="107"/>
      <c r="AF20" s="111" t="s">
        <v>31</v>
      </c>
      <c r="AG20" s="107"/>
      <c r="AH20" s="107"/>
      <c r="AI20" s="111" t="s">
        <v>31</v>
      </c>
      <c r="AJ20" s="107"/>
      <c r="AK20" s="107"/>
      <c r="AL20" s="111" t="s">
        <v>31</v>
      </c>
      <c r="AM20" s="107"/>
      <c r="AN20" s="112"/>
      <c r="AO20" s="113">
        <f t="shared" si="6"/>
        <v>0</v>
      </c>
      <c r="AP20" s="38">
        <f t="shared" si="7"/>
        <v>0</v>
      </c>
      <c r="AQ20" s="114">
        <f>BE20</f>
        <v>0</v>
      </c>
      <c r="AR20" s="115" t="str">
        <f>LEFT(BG20,5)</f>
        <v/>
      </c>
      <c r="AT20" s="96" t="str">
        <f t="shared" si="11"/>
        <v/>
      </c>
      <c r="AU20" s="96" t="str">
        <f t="shared" si="12"/>
        <v/>
      </c>
      <c r="AV20" s="96" t="str">
        <f t="shared" si="13"/>
        <v/>
      </c>
      <c r="AW20" s="96" t="str">
        <f t="shared" si="14"/>
        <v/>
      </c>
      <c r="AX20" s="96" t="str">
        <f t="shared" si="15"/>
        <v/>
      </c>
      <c r="AY20" s="96" t="str">
        <f t="shared" si="16"/>
        <v/>
      </c>
      <c r="AZ20" s="96" t="str">
        <f t="shared" si="17"/>
        <v/>
      </c>
      <c r="BA20" s="96" t="str">
        <f t="shared" si="18"/>
        <v/>
      </c>
      <c r="BB20" s="96" t="str">
        <f t="shared" si="19"/>
        <v/>
      </c>
      <c r="BH20" s="34" t="str">
        <f>CONCATENATE(BB20,BA20,AZ20,AY20,AX20)</f>
        <v/>
      </c>
    </row>
    <row r="21" spans="2:60" ht="15.75" hidden="1" thickTop="1" x14ac:dyDescent="0.25">
      <c r="B21" s="35">
        <v>17</v>
      </c>
      <c r="D21" s="37"/>
      <c r="E21" s="33">
        <f t="shared" si="0"/>
        <v>0</v>
      </c>
      <c r="F21" s="33">
        <f t="shared" si="1"/>
        <v>0</v>
      </c>
      <c r="G21" s="33">
        <f t="shared" si="2"/>
        <v>0</v>
      </c>
      <c r="H21" s="33">
        <f t="shared" si="24"/>
        <v>0</v>
      </c>
      <c r="I21" s="33">
        <f t="shared" si="23"/>
        <v>0</v>
      </c>
      <c r="J21" s="22">
        <f t="shared" si="3"/>
        <v>0</v>
      </c>
      <c r="K21" s="33"/>
      <c r="L21" s="33">
        <f t="shared" si="4"/>
        <v>0</v>
      </c>
      <c r="M21" s="41">
        <f>IF(ISERROR((J21+K21)/L21),0,(J21+K21)/L21)</f>
        <v>0</v>
      </c>
      <c r="N21" s="42" t="s">
        <v>31</v>
      </c>
      <c r="O21" s="22"/>
      <c r="P21" s="41"/>
      <c r="Q21" s="42" t="s">
        <v>31</v>
      </c>
      <c r="R21" s="22"/>
      <c r="S21" s="41"/>
      <c r="T21" s="42" t="s">
        <v>31</v>
      </c>
      <c r="U21" s="22"/>
      <c r="V21" s="41"/>
      <c r="W21" s="42" t="s">
        <v>31</v>
      </c>
      <c r="X21" s="22"/>
      <c r="Y21" s="41"/>
      <c r="Z21" s="116" t="s">
        <v>31</v>
      </c>
      <c r="AA21" s="33"/>
      <c r="AB21" s="33"/>
      <c r="AC21" s="117" t="s">
        <v>31</v>
      </c>
      <c r="AD21" s="33"/>
      <c r="AE21" s="33"/>
      <c r="AF21" s="117" t="s">
        <v>31</v>
      </c>
      <c r="AG21" s="33"/>
      <c r="AH21" s="33"/>
      <c r="AI21" s="117" t="s">
        <v>31</v>
      </c>
      <c r="AJ21" s="33"/>
      <c r="AK21" s="33"/>
      <c r="AL21" s="117" t="s">
        <v>31</v>
      </c>
      <c r="AM21" s="33"/>
      <c r="AN21" s="100"/>
      <c r="AO21" s="46">
        <f t="shared" si="6"/>
        <v>0</v>
      </c>
      <c r="AP21" s="41">
        <f t="shared" si="7"/>
        <v>0</v>
      </c>
      <c r="AQ21" s="47">
        <f>BE21</f>
        <v>0</v>
      </c>
      <c r="AR21" s="48" t="str">
        <f>LEFT(BG21,5)</f>
        <v/>
      </c>
      <c r="AT21" s="96" t="str">
        <f t="shared" si="11"/>
        <v/>
      </c>
      <c r="AU21" s="96" t="str">
        <f t="shared" si="12"/>
        <v/>
      </c>
      <c r="AV21" s="96" t="str">
        <f t="shared" si="13"/>
        <v/>
      </c>
      <c r="AW21" s="96" t="str">
        <f t="shared" si="14"/>
        <v/>
      </c>
      <c r="AX21" s="96" t="str">
        <f t="shared" si="15"/>
        <v/>
      </c>
      <c r="AY21" s="96" t="str">
        <f t="shared" si="16"/>
        <v/>
      </c>
      <c r="AZ21" s="96" t="str">
        <f t="shared" si="17"/>
        <v/>
      </c>
      <c r="BA21" s="96" t="str">
        <f t="shared" si="18"/>
        <v/>
      </c>
      <c r="BB21" s="96" t="str">
        <f t="shared" si="19"/>
        <v/>
      </c>
      <c r="BH21" s="34" t="str">
        <f>CONCATENATE(BB21,BA21,AZ21,AY21,AX21)</f>
        <v/>
      </c>
    </row>
    <row r="22" spans="2:60" ht="15.75" hidden="1" thickTop="1" x14ac:dyDescent="0.25">
      <c r="B22" s="35">
        <v>18</v>
      </c>
      <c r="D22" s="37"/>
      <c r="E22" s="33">
        <f t="shared" si="0"/>
        <v>0</v>
      </c>
      <c r="F22" s="33">
        <f t="shared" si="1"/>
        <v>0</v>
      </c>
      <c r="G22" s="33">
        <f t="shared" si="2"/>
        <v>0</v>
      </c>
      <c r="H22" s="33">
        <f t="shared" si="24"/>
        <v>0</v>
      </c>
      <c r="I22" s="33">
        <f t="shared" si="23"/>
        <v>0</v>
      </c>
      <c r="J22" s="22">
        <f t="shared" si="3"/>
        <v>0</v>
      </c>
      <c r="K22" s="33"/>
      <c r="L22" s="33">
        <f t="shared" si="4"/>
        <v>0</v>
      </c>
      <c r="M22" s="41">
        <f>IF(ISERROR((J22+K22)/L22),0,(J22+K22)/L22)</f>
        <v>0</v>
      </c>
      <c r="N22" s="39" t="s">
        <v>31</v>
      </c>
      <c r="O22" s="22"/>
      <c r="P22" s="41"/>
      <c r="Q22" s="39" t="s">
        <v>31</v>
      </c>
      <c r="R22" s="22"/>
      <c r="S22" s="41"/>
      <c r="T22" s="39" t="s">
        <v>31</v>
      </c>
      <c r="U22" s="22"/>
      <c r="V22" s="41"/>
      <c r="W22" s="39" t="s">
        <v>31</v>
      </c>
      <c r="X22" s="22"/>
      <c r="Y22" s="41"/>
      <c r="Z22" s="118" t="s">
        <v>31</v>
      </c>
      <c r="AA22" s="33"/>
      <c r="AB22" s="33"/>
      <c r="AC22" s="119" t="s">
        <v>31</v>
      </c>
      <c r="AD22" s="33"/>
      <c r="AE22" s="33"/>
      <c r="AF22" s="119" t="s">
        <v>31</v>
      </c>
      <c r="AG22" s="33"/>
      <c r="AH22" s="33"/>
      <c r="AI22" s="119" t="s">
        <v>31</v>
      </c>
      <c r="AJ22" s="33"/>
      <c r="AK22" s="33"/>
      <c r="AL22" s="119" t="s">
        <v>31</v>
      </c>
      <c r="AM22" s="33"/>
      <c r="AN22" s="100"/>
      <c r="AO22" s="46">
        <f t="shared" si="6"/>
        <v>0</v>
      </c>
      <c r="AP22" s="41">
        <f t="shared" si="7"/>
        <v>0</v>
      </c>
      <c r="AQ22" s="47">
        <f>BE22</f>
        <v>0</v>
      </c>
      <c r="AR22" s="48" t="str">
        <f>LEFT(BG22,5)</f>
        <v/>
      </c>
    </row>
    <row r="23" spans="2:60" ht="15.75" hidden="1" thickTop="1" x14ac:dyDescent="0.25">
      <c r="B23" s="35">
        <v>19</v>
      </c>
      <c r="D23" s="37"/>
      <c r="E23" s="33">
        <f t="shared" si="0"/>
        <v>0</v>
      </c>
      <c r="F23" s="33">
        <f t="shared" si="1"/>
        <v>0</v>
      </c>
      <c r="G23" s="33">
        <f t="shared" si="2"/>
        <v>0</v>
      </c>
      <c r="H23" s="33">
        <f t="shared" si="24"/>
        <v>0</v>
      </c>
      <c r="I23" s="33">
        <f t="shared" si="23"/>
        <v>0</v>
      </c>
      <c r="J23" s="22">
        <f t="shared" si="3"/>
        <v>0</v>
      </c>
      <c r="K23" s="33"/>
      <c r="L23" s="33">
        <f t="shared" si="4"/>
        <v>0</v>
      </c>
      <c r="M23" s="41">
        <f>IF(ISERROR((J23+K23)/L23),0,(J23+K23)/L23)</f>
        <v>0</v>
      </c>
      <c r="N23" s="42" t="s">
        <v>31</v>
      </c>
      <c r="O23" s="22"/>
      <c r="P23" s="41"/>
      <c r="Q23" s="42" t="s">
        <v>31</v>
      </c>
      <c r="R23" s="22"/>
      <c r="S23" s="41"/>
      <c r="T23" s="42" t="s">
        <v>31</v>
      </c>
      <c r="U23" s="22"/>
      <c r="V23" s="41"/>
      <c r="W23" s="42" t="s">
        <v>31</v>
      </c>
      <c r="X23" s="22"/>
      <c r="Y23" s="41"/>
      <c r="Z23" s="116" t="s">
        <v>31</v>
      </c>
      <c r="AA23" s="33"/>
      <c r="AB23" s="33"/>
      <c r="AC23" s="117" t="s">
        <v>31</v>
      </c>
      <c r="AD23" s="33"/>
      <c r="AE23" s="33"/>
      <c r="AF23" s="117" t="s">
        <v>31</v>
      </c>
      <c r="AG23" s="33"/>
      <c r="AH23" s="33"/>
      <c r="AI23" s="117" t="s">
        <v>31</v>
      </c>
      <c r="AJ23" s="33"/>
      <c r="AK23" s="33"/>
      <c r="AL23" s="117" t="s">
        <v>31</v>
      </c>
      <c r="AM23" s="33"/>
      <c r="AN23" s="100"/>
      <c r="AO23" s="46">
        <f t="shared" si="6"/>
        <v>0</v>
      </c>
      <c r="AP23" s="41">
        <f t="shared" si="7"/>
        <v>0</v>
      </c>
      <c r="AQ23" s="47">
        <f>BE23</f>
        <v>0</v>
      </c>
      <c r="AR23" s="48" t="str">
        <f>LEFT(BG23,5)</f>
        <v/>
      </c>
    </row>
    <row r="24" spans="2:60" ht="16.5" hidden="1" thickTop="1" thickBot="1" x14ac:dyDescent="0.3">
      <c r="B24" s="51">
        <v>20</v>
      </c>
      <c r="D24" s="53"/>
      <c r="E24" s="54">
        <f t="shared" si="0"/>
        <v>0</v>
      </c>
      <c r="F24" s="33">
        <f t="shared" si="1"/>
        <v>0</v>
      </c>
      <c r="G24" s="54">
        <f t="shared" si="2"/>
        <v>0</v>
      </c>
      <c r="H24" s="54">
        <f t="shared" si="24"/>
        <v>0</v>
      </c>
      <c r="I24" s="54">
        <f t="shared" si="23"/>
        <v>0</v>
      </c>
      <c r="J24" s="55">
        <f t="shared" si="3"/>
        <v>0</v>
      </c>
      <c r="K24" s="54"/>
      <c r="L24" s="54">
        <f t="shared" si="4"/>
        <v>0</v>
      </c>
      <c r="M24" s="59">
        <f>IF(ISERROR((J24+K24)/L24),0,(J24+K24)/L24)</f>
        <v>0</v>
      </c>
      <c r="N24" s="57" t="s">
        <v>31</v>
      </c>
      <c r="O24" s="55"/>
      <c r="P24" s="59"/>
      <c r="Q24" s="57" t="s">
        <v>31</v>
      </c>
      <c r="R24" s="55"/>
      <c r="S24" s="59"/>
      <c r="T24" s="57" t="s">
        <v>31</v>
      </c>
      <c r="U24" s="55"/>
      <c r="V24" s="59"/>
      <c r="W24" s="57" t="s">
        <v>31</v>
      </c>
      <c r="X24" s="55"/>
      <c r="Y24" s="59"/>
      <c r="Z24" s="120" t="s">
        <v>31</v>
      </c>
      <c r="AA24" s="54"/>
      <c r="AB24" s="54"/>
      <c r="AC24" s="121" t="s">
        <v>31</v>
      </c>
      <c r="AD24" s="54"/>
      <c r="AE24" s="54"/>
      <c r="AF24" s="121" t="s">
        <v>31</v>
      </c>
      <c r="AG24" s="54"/>
      <c r="AH24" s="54"/>
      <c r="AI24" s="121" t="s">
        <v>31</v>
      </c>
      <c r="AJ24" s="54"/>
      <c r="AK24" s="54"/>
      <c r="AL24" s="121" t="s">
        <v>31</v>
      </c>
      <c r="AM24" s="54"/>
      <c r="AN24" s="105"/>
      <c r="AO24" s="61">
        <f t="shared" si="6"/>
        <v>0</v>
      </c>
      <c r="AP24" s="59">
        <f t="shared" si="7"/>
        <v>0</v>
      </c>
      <c r="AQ24" s="65"/>
      <c r="AR24" s="65"/>
    </row>
    <row r="25" spans="2:60" ht="15.75" thickTop="1" x14ac:dyDescent="0.25">
      <c r="D25" s="64"/>
      <c r="E25" s="64"/>
      <c r="F25" s="64"/>
      <c r="G25" s="64"/>
      <c r="H25" s="64"/>
      <c r="I25" s="64"/>
      <c r="J25" s="65"/>
      <c r="K25" s="64"/>
      <c r="L25" s="64"/>
      <c r="M25" s="65"/>
      <c r="N25" s="64"/>
      <c r="O25" s="65"/>
      <c r="P25" s="65"/>
      <c r="Q25" s="64"/>
      <c r="R25" s="65"/>
      <c r="S25" s="65"/>
      <c r="T25" s="64"/>
      <c r="U25" s="65"/>
      <c r="V25" s="65"/>
      <c r="W25" s="64"/>
      <c r="X25" s="65"/>
      <c r="Y25" s="65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5"/>
      <c r="AP25" s="65"/>
      <c r="AQ25" s="65"/>
      <c r="AR25" s="65"/>
    </row>
    <row r="26" spans="2:60" x14ac:dyDescent="0.25">
      <c r="M26" s="2"/>
      <c r="O26" s="2"/>
    </row>
    <row r="27" spans="2:60" ht="16.5" hidden="1" thickTop="1" thickBot="1" x14ac:dyDescent="0.3">
      <c r="D27" s="67" t="s">
        <v>59</v>
      </c>
      <c r="E27" s="68">
        <f t="shared" ref="E27:M27" si="25">SUM(E4:E26)</f>
        <v>24</v>
      </c>
      <c r="F27" s="68">
        <f t="shared" si="25"/>
        <v>12</v>
      </c>
      <c r="G27" s="68">
        <f t="shared" si="25"/>
        <v>12</v>
      </c>
      <c r="H27" s="68" t="e">
        <f t="shared" si="25"/>
        <v>#VALUE!</v>
      </c>
      <c r="I27" s="68" t="e">
        <f t="shared" si="25"/>
        <v>#VALUE!</v>
      </c>
      <c r="J27" s="68">
        <f t="shared" si="25"/>
        <v>104.07000000000001</v>
      </c>
      <c r="K27" s="68">
        <f t="shared" si="25"/>
        <v>1</v>
      </c>
      <c r="L27" s="68" t="e">
        <f t="shared" si="25"/>
        <v>#VALUE!</v>
      </c>
      <c r="M27" s="69">
        <f t="shared" si="25"/>
        <v>19.676988095238094</v>
      </c>
      <c r="N27" s="70"/>
      <c r="O27" s="69">
        <f>SUM(O4:O24)</f>
        <v>220.24</v>
      </c>
      <c r="P27" s="71"/>
      <c r="Q27" s="70"/>
      <c r="R27" s="69">
        <f>SUM(R4:R24)</f>
        <v>212.85000000000002</v>
      </c>
      <c r="S27" s="71"/>
      <c r="T27" s="70"/>
      <c r="U27" s="69">
        <f>SUM(U4:U24)</f>
        <v>0</v>
      </c>
      <c r="V27" s="71"/>
      <c r="W27" s="70"/>
      <c r="X27" s="69">
        <f>SUM(X4:X24)</f>
        <v>0</v>
      </c>
      <c r="Y27" s="71"/>
      <c r="Z27" s="70"/>
      <c r="AA27" s="69">
        <f>SUM(AA4:AA24)</f>
        <v>0</v>
      </c>
      <c r="AB27" s="71"/>
      <c r="AC27" s="70"/>
      <c r="AD27" s="69">
        <f>SUM(AD4:AD24)</f>
        <v>0</v>
      </c>
      <c r="AE27" s="71"/>
      <c r="AF27" s="70"/>
      <c r="AG27" s="69"/>
      <c r="AH27" s="71"/>
      <c r="AI27" s="70"/>
      <c r="AJ27" s="69"/>
      <c r="AK27" s="71"/>
      <c r="AL27" s="70"/>
      <c r="AM27" s="69"/>
      <c r="AN27" s="71"/>
      <c r="AO27" s="122">
        <f>AVERAGE(O27,R27,U27,X27,AA27,AD27,AG27,AJ27,AM27)</f>
        <v>72.181666666666672</v>
      </c>
      <c r="AP27" s="123"/>
      <c r="AQ27" s="71"/>
      <c r="AR27" s="72"/>
    </row>
    <row r="28" spans="2:60" hidden="1" x14ac:dyDescent="0.25">
      <c r="M28" s="2"/>
      <c r="O28" s="2"/>
      <c r="R28" s="2"/>
      <c r="U28" s="2"/>
      <c r="X28" s="2"/>
      <c r="AO28" s="2"/>
      <c r="AP28" s="2"/>
      <c r="AQ28" s="2"/>
      <c r="AR28" s="2"/>
    </row>
    <row r="29" spans="2:60" ht="15.75" hidden="1" thickTop="1" x14ac:dyDescent="0.25">
      <c r="D29" s="73" t="s">
        <v>60</v>
      </c>
      <c r="E29" s="74"/>
      <c r="F29" s="74"/>
      <c r="G29" s="74"/>
      <c r="H29" s="74"/>
      <c r="I29" s="74"/>
      <c r="J29" s="74"/>
      <c r="K29" s="74"/>
      <c r="L29" s="74"/>
      <c r="M29" s="75"/>
      <c r="N29" s="74"/>
      <c r="O29" s="76">
        <f>O27/12</f>
        <v>18.353333333333335</v>
      </c>
      <c r="P29" s="75"/>
      <c r="Q29" s="74"/>
      <c r="R29" s="76">
        <f>R27/12</f>
        <v>17.737500000000001</v>
      </c>
      <c r="S29" s="75"/>
      <c r="T29" s="74"/>
      <c r="U29" s="76">
        <f>U27/12</f>
        <v>0</v>
      </c>
      <c r="V29" s="77"/>
      <c r="W29" s="74"/>
      <c r="X29" s="76">
        <f>X27/12</f>
        <v>0</v>
      </c>
      <c r="Y29" s="75"/>
      <c r="Z29" s="74"/>
      <c r="AA29" s="76">
        <f>AA27/12</f>
        <v>0</v>
      </c>
      <c r="AB29" s="74"/>
      <c r="AC29" s="74"/>
      <c r="AD29" s="76">
        <f>AD27/12</f>
        <v>0</v>
      </c>
      <c r="AE29" s="74"/>
      <c r="AF29" s="74"/>
      <c r="AG29" s="76"/>
      <c r="AH29" s="74"/>
      <c r="AI29" s="74"/>
      <c r="AJ29" s="76"/>
      <c r="AK29" s="74"/>
      <c r="AL29" s="74"/>
      <c r="AM29" s="76"/>
      <c r="AN29" s="74"/>
      <c r="AO29" s="124">
        <f>AVERAGE(O29,R29,U29,X29,AA29,AD29,AG29,AJ29,AM29)</f>
        <v>6.015138888888889</v>
      </c>
      <c r="AP29" s="125"/>
      <c r="AQ29" s="75"/>
      <c r="AR29" s="79"/>
    </row>
    <row r="30" spans="2:60" hidden="1" x14ac:dyDescent="0.25">
      <c r="D30" s="80" t="s">
        <v>61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22">
        <f>SUM(IF((LEFT(N4,1)="A"),O4,0)+IF((LEFT(N5,1)="A"),O5,0)+IF((LEFT(N6,1)="A"),O6,0)+IF((LEFT(N7,1)="A"),O7,0)+IF((LEFT(N8,1)="A"),O8,0)+IF((LEFT(N9,1)="A"),O9,0)+IF((LEFT(N10,1)="A"),O10,0)+IF((LEFT(N11,1)="A"),O11,0)+IF((LEFT(N12,1)="A"),O12,0)+IF((LEFT(N13,1)="A"),O13,0)+IF((LEFT(N14,1)="A"),O14,0)+IF((LEFT(N15,1)="A"),O15,0)+IF((LEFT(N16,1)="A"),O16,0)+IF((LEFT(N18,1)="A"),O18,0)+IF((LEFT(N19,1)="A"),O19,0)+IF((LEFT(N20,1)="A"),O20,0)+IF((LEFT(N21,1)="A"),O21,0)+IF((LEFT(N22,1)="A"),O22,0)+IF((LEFT(N23,1)="A"),O23,0)+IF((LEFT(N24,1)="A"),O24,0))/6</f>
        <v>20.956666666666667</v>
      </c>
      <c r="P30" s="82"/>
      <c r="Q30" s="81"/>
      <c r="R30" s="22">
        <f>SUM(IF((LEFT(Q4,1)="A"),R4,0)+IF((LEFT(Q5,1)="A"),R5,0)+IF((LEFT(Q6,1)="A"),R6,0)+IF((LEFT(Q7,1)="A"),R7,0)+IF((LEFT(Q8,1)="A"),R8,0)+IF((LEFT(Q9,1)="A"),R9,0)+IF((LEFT(Q10,1)="A"),R10,0)+IF((LEFT(Q11,1)="A"),R11,0)+IF((LEFT(Q12,1)="A"),R12,0)+IF((LEFT(Q13,1)="A"),R13,0)+IF((LEFT(Q14,1)="A"),R14,0)+IF((LEFT(Q15,1)="A"),R15,0)+IF((LEFT(Q16,1)="A"),R16,0)+IF((LEFT(Q18,1)="A"),R18,0)+IF((LEFT(Q19,1)="A"),R19,0)+IF((LEFT(Q20,1)="A"),R20,0)+IF((LEFT(Q21,1)="A"),R21,0)+IF((LEFT(Q22,1)="A"),R22,0)+IF((LEFT(Q23,1)="A"),R23,0)+IF((LEFT(Q24,1)="A"),R24,0))/6</f>
        <v>21.591666666666669</v>
      </c>
      <c r="S30" s="82"/>
      <c r="T30" s="81"/>
      <c r="U30" s="22">
        <f>SUM(IF((LEFT(T4,1)="A"),U4,0)+IF((LEFT(T5,1)="A"),U5,0)+IF((LEFT(T6,1)="A"),U6,0)+IF((LEFT(T7,1)="A"),U7,0)+IF((LEFT(T8,1)="A"),U8,0)+IF((LEFT(T9,1)="A"),U9,0)+IF((LEFT(T10,1)="A"),U10,0)+IF((LEFT(T11,1)="A"),U11,0)+IF((LEFT(T12,1)="A"),U12,0)+IF((LEFT(T13,1)="A"),U13,0)+IF((LEFT(T14,1)="A"),U14,0)+IF((LEFT(T15,1)="A"),U15,0)+IF((LEFT(T16,1)="A"),U16,0)+IF((LEFT(T18,1)="A"),U18,0)+IF((LEFT(T19,1)="A"),U19,0)+IF((LEFT(T20,1)="A"),U20,0)+IF((LEFT(T21,1)="A"),U21,0)+IF((LEFT(T22,1)="A"),U22,0)+IF((LEFT(T23,1)="A"),U23,0)+IF((LEFT(T24,1)="A"),U24,0))/6</f>
        <v>0</v>
      </c>
      <c r="V30" s="82"/>
      <c r="W30" s="81"/>
      <c r="X30" s="22">
        <f>SUM(IF((LEFT(W4,1)="A"),X4,0)+IF((LEFT(W5,1)="A"),X5,0)+IF((LEFT(W6,1)="A"),X6,0)+IF((LEFT(W7,1)="A"),X7,0)+IF((LEFT(W8,1)="A"),X8,0)+IF((LEFT(W9,1)="A"),X9,0)+IF((LEFT(W10,1)="A"),X10,0)+IF((LEFT(W11,1)="A"),X11,0)+IF((LEFT(W12,1)="A"),X12,0)+IF((LEFT(W13,1)="A"),X13,0)+IF((LEFT(W14,1)="A"),X14,0)+IF((LEFT(W15,1)="A"),X15,0)+IF((LEFT(W16,1)="A"),X16,0)+IF((LEFT(W18,1)="A"),X18,0)+IF((LEFT(W19,1)="A"),X19,0)+IF((LEFT(W20,1)="A"),X20,0)+IF((LEFT(W21,1)="A"),X21,0)+IF((LEFT(W22,1)="A"),X22,0)+IF((LEFT(W23,1)="A"),X23,0)+IF((LEFT(W24,1)="A"),X24,0))/6</f>
        <v>0</v>
      </c>
      <c r="Y30" s="82"/>
      <c r="Z30" s="81"/>
      <c r="AA30" s="22">
        <f>SUM(IF((LEFT(Z4,1)="A"),AA4,0)+IF((LEFT(Z5,1)="A"),AA5,0)+IF((LEFT(Z6,1)="A"),AA6,0)+IF((LEFT(Z7,1)="A"),AA7,0)+IF((LEFT(Z8,1)="A"),AA8,0)+IF((LEFT(Z9,1)="A"),AA9,0)+IF((LEFT(Z10,1)="A"),AA10,0)+IF((LEFT(Z11,1)="A"),AA11,0)+IF((LEFT(Z12,1)="A"),AA12,0)+IF((LEFT(Z13,1)="A"),AA13,0)+IF((LEFT(Z14,1)="A"),AA14,0)+IF((LEFT(Z15,1)="A"),AA15,0)+IF((LEFT(Z16,1)="A"),AA16,0)+IF((LEFT(Z18,1)="A"),AA18,0)+IF((LEFT(Z19,1)="A"),AA19,0)+IF((LEFT(Z20,1)="A"),AA20,0)+IF((LEFT(Z21,1)="A"),AA21,0)+IF((LEFT(Z22,1)="A"),AA22,0)+IF((LEFT(Z23,1)="A"),AA23,0)+IF((LEFT(Z24,1)="A"),AA24,0))/6</f>
        <v>0</v>
      </c>
      <c r="AB30" s="81"/>
      <c r="AC30" s="81"/>
      <c r="AD30" s="22">
        <f>SUM(IF((LEFT(AC4,1)="A"),AD4,0)+IF((LEFT(AC5,1)="A"),AD5,0)+IF((LEFT(AC6,1)="A"),AD6,0)+IF((LEFT(AC7,1)="A"),AD7,0)+IF((LEFT(AC8,1)="A"),AD8,0)+IF((LEFT(AC9,1)="A"),AD9,0)+IF((LEFT(AC10,1)="A"),AD10,0)+IF((LEFT(AC11,1)="A"),AD11,0)+IF((LEFT(AC12,1)="A"),AD12,0)+IF((LEFT(AC13,1)="A"),AD13,0)+IF((LEFT(AC14,1)="A"),AD14,0)+IF((LEFT(AC15,1)="A"),AD15,0)+IF((LEFT(AC16,1)="A"),AD16,0)+IF((LEFT(AC18,1)="A"),AD18,0)+IF((LEFT(AC19,1)="A"),AD19,0)+IF((LEFT(AC20,1)="A"),AD20,0)+IF((LEFT(AC21,1)="A"),AD21,0)+IF((LEFT(AC22,1)="A"),AD22,0)+IF((LEFT(AC23,1)="A"),AD23,0)+IF((LEFT(AC24,1)="A"),AD24,0))/6</f>
        <v>0</v>
      </c>
      <c r="AE30" s="81"/>
      <c r="AF30" s="81"/>
      <c r="AG30" s="22"/>
      <c r="AH30" s="81"/>
      <c r="AI30" s="81"/>
      <c r="AJ30" s="22"/>
      <c r="AK30" s="81"/>
      <c r="AL30" s="81"/>
      <c r="AM30" s="22"/>
      <c r="AN30" s="81"/>
      <c r="AO30" s="126">
        <f>AVERAGE(O30,R30,U30,X30,AA30,AD30,AG30,AJ30,AM30)</f>
        <v>7.091388888888889</v>
      </c>
      <c r="AP30" s="127"/>
      <c r="AQ30" s="82"/>
      <c r="AR30" s="83"/>
    </row>
    <row r="31" spans="2:60" ht="15.75" hidden="1" thickBot="1" x14ac:dyDescent="0.3">
      <c r="D31" s="84" t="s">
        <v>62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55">
        <f>SUM(IF((LEFT(N5,1)="B"),O5,0)+IF((LEFT(N6,1)="B"),O6,0)+IF((LEFT(N7,1)="B"),O7,0)+IF((LEFT(N8,1)="B"),O8,0)+IF((LEFT(N9,1)="B"),O9,0)+IF((LEFT(N10,1)="B"),O10,0)+IF((LEFT(N11,1)="B"),O11,0)+IF((LEFT(N12,1)="B"),O12,0)+IF((LEFT(N13,1)="B"),O13,0)+IF((LEFT(N14,1)="B"),O14,0)+IF((LEFT(N15,1)="B"),O15,0)+IF((LEFT(N16,1)="B"),O16,0)+IF((LEFT(N18,1)="B"),O18,0)+IF((LEFT(N19,1)="B"),O19,0)+IF((LEFT(N20,1)="B"),O20,0)+IF((LEFT(N21,1)="B"),O21,0)+IF((LEFT(N22,1)="B"),O22,0)+IF((LEFT(N23,1)="B"),O23,0)+IF((LEFT(N24,1)="B"),O24,0))/6</f>
        <v>13.08</v>
      </c>
      <c r="P31" s="86"/>
      <c r="Q31" s="85"/>
      <c r="R31" s="55">
        <f>SUM(IF((LEFT(Q5,1)="B"),R5,0)+IF((LEFT(Q6,1)="B"),R6,0)+IF((LEFT(Q7,1)="B"),R7,0)+IF((LEFT(Q8,1)="B"),R8,0)+IF((LEFT(Q9,1)="B"),R9,0)+IF((LEFT(Q10,1)="B"),R10,0)+IF((LEFT(Q11,1)="B"),R11,0)+IF((LEFT(Q12,1)="B"),R12,0)+IF((LEFT(Q13,1)="B"),R13,0)+IF((LEFT(Q14,1)="B"),R14,0)+IF((LEFT(Q15,1)="B"),R15,0)+IF((LEFT(Q16,1)="B"),R16,0)+IF((LEFT(Q18,1)="B"),R18,0)+IF((LEFT(Q19,1)="B"),R19,0)+IF((LEFT(Q20,1)="B"),R20,0)+IF((LEFT(Q21,1)="B"),R21,0)+IF((LEFT(Q22,1)="B"),R22,0)+IF((LEFT(Q23,1)="B"),R23,0)+IF((LEFT(Q24,1)="B"),R24,0))/6</f>
        <v>11.570000000000002</v>
      </c>
      <c r="S31" s="86"/>
      <c r="T31" s="85"/>
      <c r="U31" s="55">
        <f>SUM(IF((LEFT(T5,1)="B"),U5,0)+IF((LEFT(T6,1)="B"),U6,0)+IF((LEFT(T7,1)="B"),U7,0)+IF((LEFT(T8,1)="B"),U8,0)+IF((LEFT(T9,1)="B"),U9,0)+IF((LEFT(T10,1)="B"),U10,0)+IF((LEFT(T11,1)="B"),U11,0)+IF((LEFT(T12,1)="B"),U12,0)+IF((LEFT(T13,1)="B"),U13,0)+IF((LEFT(T14,1)="B"),U14,0)+IF((LEFT(T15,1)="B"),U15,0)+IF((LEFT(T16,1)="B"),U16,0)+IF((LEFT(T18,1)="B"),U18,0)+IF((LEFT(T19,1)="B"),U19,0)+IF((LEFT(T20,1)="B"),U20,0)+IF((LEFT(T21,1)="B"),U21,0)+IF((LEFT(T22,1)="B"),U22,0)+IF((LEFT(T23,1)="B"),U23,0)+IF((LEFT(T24,1)="B"),U24,0))/6</f>
        <v>0</v>
      </c>
      <c r="V31" s="86"/>
      <c r="W31" s="85"/>
      <c r="X31" s="55">
        <f>SUM(IF((LEFT(W5,1)="B"),X5,0)+IF((LEFT(W6,1)="B"),X6,0)+IF((LEFT(W7,1)="B"),X7,0)+IF((LEFT(W8,1)="B"),X8,0)+IF((LEFT(W9,1)="B"),X9,0)+IF((LEFT(W10,1)="B"),X10,0)+IF((LEFT(W11,1)="B"),X11,0)+IF((LEFT(W12,1)="B"),X12,0)+IF((LEFT(W13,1)="B"),X13,0)+IF((LEFT(W14,1)="B"),X14,0)+IF((LEFT(W15,1)="B"),X15,0)+IF((LEFT(W16,1)="B"),X16,0)+IF((LEFT(W18,1)="B"),X18,0)+IF((LEFT(W19,1)="B"),X19,0)+IF((LEFT(W20,1)="B"),X20,0)+IF((LEFT(W21,1)="B"),X21,0)+IF((LEFT(W22,1)="B"),X22,0)+IF((LEFT(W23,1)="B"),X23,0)+IF((LEFT(W24,1)="B"),X24,0))/6</f>
        <v>0</v>
      </c>
      <c r="Y31" s="86"/>
      <c r="Z31" s="85"/>
      <c r="AA31" s="55">
        <f>SUM(IF((LEFT(Z5,1)="B"),AA5,0)+IF((LEFT(Z6,1)="B"),AA6,0)+IF((LEFT(Z7,1)="B"),AA7,0)+IF((LEFT(Z8,1)="B"),AA8,0)+IF((LEFT(Z9,1)="B"),AA9,0)+IF((LEFT(Z10,1)="B"),AA10,0)+IF((LEFT(Z11,1)="B"),AA11,0)+IF((LEFT(Z12,1)="B"),AA12,0)+IF((LEFT(Z13,1)="B"),AA13,0)+IF((LEFT(Z14,1)="B"),AA14,0)+IF((LEFT(Z15,1)="B"),AA15,0)+IF((LEFT(Z16,1)="B"),AA16,0)+IF((LEFT(Z18,1)="B"),AA18,0)+IF((LEFT(Z19,1)="B"),AA19,0)+IF((LEFT(Z20,1)="B"),AA20,0)+IF((LEFT(Z21,1)="B"),AA21,0)+IF((LEFT(Z22,1)="B"),AA22,0)+IF((LEFT(Z23,1)="B"),AA23,0)+IF((LEFT(Z24,1)="B"),AA24,0))/6</f>
        <v>0</v>
      </c>
      <c r="AB31" s="85"/>
      <c r="AC31" s="85"/>
      <c r="AD31" s="55">
        <f>SUM(IF((LEFT(AC5,1)="B"),AD5,0)+IF((LEFT(AC6,1)="B"),AD6,0)+IF((LEFT(AC7,1)="B"),AD7,0)+IF((LEFT(AC8,1)="B"),AD8,0)+IF((LEFT(AC9,1)="B"),AD9,0)+IF((LEFT(AC10,1)="B"),AD10,0)+IF((LEFT(AC11,1)="B"),AD11,0)+IF((LEFT(AC12,1)="B"),AD12,0)+IF((LEFT(AC13,1)="B"),AD13,0)+IF((LEFT(AC14,1)="B"),AD14,0)+IF((LEFT(AC15,1)="B"),AD15,0)+IF((LEFT(AC16,1)="B"),AD16,0)+IF((LEFT(AC18,1)="B"),AD18,0)+IF((LEFT(AC19,1)="B"),AD19,0)+IF((LEFT(AC20,1)="B"),AD20,0)+IF((LEFT(AC21,1)="B"),AD21,0)+IF((LEFT(AC22,1)="B"),AD22,0)+IF((LEFT(AC23,1)="B"),AD23,0)+IF((LEFT(AC24,1)="B"),AD24,0))/6</f>
        <v>0</v>
      </c>
      <c r="AE31" s="85"/>
      <c r="AF31" s="85"/>
      <c r="AG31" s="55"/>
      <c r="AH31" s="85"/>
      <c r="AI31" s="85"/>
      <c r="AJ31" s="55"/>
      <c r="AK31" s="85"/>
      <c r="AL31" s="85"/>
      <c r="AM31" s="55"/>
      <c r="AN31" s="85"/>
      <c r="AO31" s="128">
        <f>AVERAGE(O31,R31,U31,X31,AA31,AD31,AG31,AJ31,AM31)</f>
        <v>4.1083333333333334</v>
      </c>
      <c r="AP31" s="129"/>
      <c r="AQ31" s="86"/>
      <c r="AR31" s="87"/>
    </row>
  </sheetData>
  <mergeCells count="15">
    <mergeCell ref="AO29:AP29"/>
    <mergeCell ref="AO30:AP30"/>
    <mergeCell ref="AO31:AP31"/>
    <mergeCell ref="AF2:AH2"/>
    <mergeCell ref="AI2:AK2"/>
    <mergeCell ref="AL2:AN2"/>
    <mergeCell ref="AO2:AP2"/>
    <mergeCell ref="AQ2:AR2"/>
    <mergeCell ref="AO27:AP27"/>
    <mergeCell ref="N2:P2"/>
    <mergeCell ref="Q2:S2"/>
    <mergeCell ref="T2:V2"/>
    <mergeCell ref="W2:Y2"/>
    <mergeCell ref="Z2:AB2"/>
    <mergeCell ref="AC2:AE2"/>
  </mergeCells>
  <conditionalFormatting sqref="N4:AN16 N18:AN25">
    <cfRule type="cellIs" dxfId="3" priority="3" operator="equal">
      <formula>0</formula>
    </cfRule>
    <cfRule type="cellIs" dxfId="2" priority="4" operator="equal">
      <formula>"A 0-0"</formula>
    </cfRule>
  </conditionalFormatting>
  <conditionalFormatting sqref="N17:AN17">
    <cfRule type="cellIs" dxfId="1" priority="1" operator="equal">
      <formula>0</formula>
    </cfRule>
    <cfRule type="cellIs" dxfId="0" priority="2" operator="equal">
      <formula>"A 0-0"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1" sqref="C1:C14"/>
    </sheetView>
  </sheetViews>
  <sheetFormatPr defaultRowHeight="12.75" x14ac:dyDescent="0.2"/>
  <cols>
    <col min="1" max="1" width="26.140625" style="131" bestFit="1" customWidth="1"/>
    <col min="2" max="2" width="9.140625" style="131"/>
    <col min="3" max="3" width="19" style="131" bestFit="1" customWidth="1"/>
    <col min="4" max="16384" width="9.140625" style="131"/>
  </cols>
  <sheetData>
    <row r="1" spans="1:3" x14ac:dyDescent="0.2">
      <c r="A1" s="130" t="s">
        <v>87</v>
      </c>
      <c r="C1" s="130" t="s">
        <v>115</v>
      </c>
    </row>
    <row r="2" spans="1:3" x14ac:dyDescent="0.2">
      <c r="A2" s="130" t="s">
        <v>89</v>
      </c>
      <c r="C2" s="130" t="s">
        <v>117</v>
      </c>
    </row>
    <row r="3" spans="1:3" x14ac:dyDescent="0.2">
      <c r="A3" s="130" t="s">
        <v>91</v>
      </c>
      <c r="C3" s="130" t="s">
        <v>118</v>
      </c>
    </row>
    <row r="4" spans="1:3" x14ac:dyDescent="0.2">
      <c r="A4" s="130" t="s">
        <v>93</v>
      </c>
      <c r="C4" s="130" t="s">
        <v>119</v>
      </c>
    </row>
    <row r="5" spans="1:3" x14ac:dyDescent="0.2">
      <c r="A5" s="130" t="s">
        <v>95</v>
      </c>
      <c r="C5" s="130" t="s">
        <v>120</v>
      </c>
    </row>
    <row r="6" spans="1:3" x14ac:dyDescent="0.2">
      <c r="A6" s="130" t="s">
        <v>97</v>
      </c>
      <c r="C6" s="130" t="s">
        <v>121</v>
      </c>
    </row>
    <row r="7" spans="1:3" x14ac:dyDescent="0.2">
      <c r="A7" s="130" t="s">
        <v>99</v>
      </c>
      <c r="C7" s="130" t="s">
        <v>122</v>
      </c>
    </row>
    <row r="8" spans="1:3" x14ac:dyDescent="0.2">
      <c r="A8" s="130" t="s">
        <v>101</v>
      </c>
      <c r="C8" s="130" t="s">
        <v>116</v>
      </c>
    </row>
    <row r="9" spans="1:3" x14ac:dyDescent="0.2">
      <c r="A9" s="130" t="s">
        <v>103</v>
      </c>
      <c r="C9" s="130" t="s">
        <v>123</v>
      </c>
    </row>
    <row r="10" spans="1:3" x14ac:dyDescent="0.2">
      <c r="A10" s="130" t="s">
        <v>105</v>
      </c>
      <c r="C10" s="130" t="s">
        <v>124</v>
      </c>
    </row>
    <row r="11" spans="1:3" x14ac:dyDescent="0.2">
      <c r="A11" s="130" t="s">
        <v>107</v>
      </c>
      <c r="C11" s="130" t="s">
        <v>125</v>
      </c>
    </row>
    <row r="12" spans="1:3" x14ac:dyDescent="0.2">
      <c r="A12" s="130" t="s">
        <v>109</v>
      </c>
      <c r="C12" s="130" t="s">
        <v>126</v>
      </c>
    </row>
    <row r="13" spans="1:3" x14ac:dyDescent="0.2">
      <c r="A13" s="130" t="s">
        <v>111</v>
      </c>
      <c r="C13" s="130" t="s">
        <v>127</v>
      </c>
    </row>
    <row r="14" spans="1:3" x14ac:dyDescent="0.2">
      <c r="A14" s="130" t="s">
        <v>113</v>
      </c>
      <c r="C14" s="130" t="s">
        <v>128</v>
      </c>
    </row>
    <row r="15" spans="1:3" x14ac:dyDescent="0.2">
      <c r="A15" s="130" t="s">
        <v>88</v>
      </c>
    </row>
    <row r="16" spans="1:3" x14ac:dyDescent="0.2">
      <c r="A16" s="130" t="s">
        <v>90</v>
      </c>
    </row>
    <row r="17" spans="1:1" x14ac:dyDescent="0.2">
      <c r="A17" s="130" t="s">
        <v>92</v>
      </c>
    </row>
    <row r="18" spans="1:1" x14ac:dyDescent="0.2">
      <c r="A18" s="130" t="s">
        <v>94</v>
      </c>
    </row>
    <row r="19" spans="1:1" x14ac:dyDescent="0.2">
      <c r="A19" s="130" t="s">
        <v>96</v>
      </c>
    </row>
    <row r="20" spans="1:1" x14ac:dyDescent="0.2">
      <c r="A20" s="130" t="s">
        <v>98</v>
      </c>
    </row>
    <row r="21" spans="1:1" x14ac:dyDescent="0.2">
      <c r="A21" s="130" t="s">
        <v>100</v>
      </c>
    </row>
    <row r="22" spans="1:1" x14ac:dyDescent="0.2">
      <c r="A22" s="130" t="s">
        <v>102</v>
      </c>
    </row>
    <row r="23" spans="1:1" x14ac:dyDescent="0.2">
      <c r="A23" s="130" t="s">
        <v>104</v>
      </c>
    </row>
    <row r="24" spans="1:1" x14ac:dyDescent="0.2">
      <c r="A24" s="130" t="s">
        <v>106</v>
      </c>
    </row>
    <row r="25" spans="1:1" x14ac:dyDescent="0.2">
      <c r="A25" s="130" t="s">
        <v>108</v>
      </c>
    </row>
    <row r="26" spans="1:1" x14ac:dyDescent="0.2">
      <c r="A26" s="130" t="s">
        <v>110</v>
      </c>
    </row>
    <row r="27" spans="1:1" x14ac:dyDescent="0.2">
      <c r="A27" s="130" t="s">
        <v>112</v>
      </c>
    </row>
    <row r="28" spans="1:1" x14ac:dyDescent="0.2">
      <c r="A28" s="130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Mens Performace 2017-18</vt:lpstr>
      <vt:lpstr>Womens Performance 2017-18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gallagher</dc:creator>
  <cp:lastModifiedBy>Spencer gallagher</cp:lastModifiedBy>
  <dcterms:created xsi:type="dcterms:W3CDTF">2017-10-22T18:26:14Z</dcterms:created>
  <dcterms:modified xsi:type="dcterms:W3CDTF">2017-10-22T20:29:50Z</dcterms:modified>
</cp:coreProperties>
</file>