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arts\Dorset County Darts\2016 - 2017\"/>
    </mc:Choice>
  </mc:AlternateContent>
  <bookViews>
    <workbookView xWindow="240" yWindow="135" windowWidth="20115" windowHeight="8250" tabRatio="825"/>
  </bookViews>
  <sheets>
    <sheet name="Mens 2016-17 Merit Table" sheetId="14" r:id="rId1"/>
    <sheet name="Men 201516" sheetId="5" state="hidden" r:id="rId2"/>
    <sheet name="Men 201415" sheetId="7" state="hidden" r:id="rId3"/>
    <sheet name="Ladies 2016-17 Merit Table" sheetId="13" r:id="rId4"/>
    <sheet name="Ladies 201516" sheetId="6" state="hidden" r:id="rId5"/>
    <sheet name="Ladies 201415" sheetId="8" state="hidden" r:id="rId6"/>
    <sheet name="Mens Performance 2015-17" sheetId="10" r:id="rId7"/>
    <sheet name="Ladies Performance 2015 - 17" sheetId="12" r:id="rId8"/>
  </sheets>
  <calcPr calcId="171027"/>
</workbook>
</file>

<file path=xl/calcChain.xml><?xml version="1.0" encoding="utf-8"?>
<calcChain xmlns="http://schemas.openxmlformats.org/spreadsheetml/2006/main">
  <c r="U45" i="14" l="1"/>
  <c r="U44" i="14"/>
  <c r="U43" i="14"/>
  <c r="U41" i="14"/>
  <c r="R30" i="13"/>
  <c r="R29" i="13"/>
  <c r="R28" i="13"/>
  <c r="R26" i="13"/>
  <c r="K7" i="12" l="1"/>
  <c r="K5" i="12"/>
  <c r="K6" i="12"/>
  <c r="K13" i="12"/>
  <c r="K12" i="12"/>
  <c r="K10" i="12"/>
  <c r="K8" i="12"/>
  <c r="K9" i="12"/>
  <c r="K11" i="12"/>
  <c r="K14" i="12"/>
  <c r="K15" i="12"/>
  <c r="K16" i="12"/>
  <c r="K17" i="12"/>
  <c r="E18" i="12"/>
  <c r="N18" i="12" s="1"/>
  <c r="K18" i="12"/>
  <c r="K4" i="12"/>
  <c r="K4" i="10"/>
  <c r="K8" i="10"/>
  <c r="K7" i="10"/>
  <c r="K11" i="10"/>
  <c r="K10" i="10"/>
  <c r="K14" i="10"/>
  <c r="K12" i="10"/>
  <c r="K13" i="10"/>
  <c r="K20" i="10"/>
  <c r="K19" i="10"/>
  <c r="K6" i="10"/>
  <c r="K22" i="10"/>
  <c r="K9" i="10"/>
  <c r="K21" i="10"/>
  <c r="K15" i="10"/>
  <c r="K16" i="10"/>
  <c r="K17" i="10"/>
  <c r="K18" i="10"/>
  <c r="F29" i="10"/>
  <c r="K29" i="10"/>
  <c r="K24" i="10"/>
  <c r="K23" i="10"/>
  <c r="H25" i="10"/>
  <c r="K25" i="10"/>
  <c r="H28" i="10"/>
  <c r="K28" i="10"/>
  <c r="K26" i="10"/>
  <c r="K30" i="10"/>
  <c r="K27" i="10"/>
  <c r="K5" i="10"/>
  <c r="BE11" i="5"/>
  <c r="BE12" i="5"/>
  <c r="BE13" i="5"/>
  <c r="BE14" i="5"/>
  <c r="BG14" i="5" s="1"/>
  <c r="BE15" i="5"/>
  <c r="BE16" i="5"/>
  <c r="BE17" i="5"/>
  <c r="BE18" i="5"/>
  <c r="BG18" i="5" s="1"/>
  <c r="BE19" i="5"/>
  <c r="BE20" i="5"/>
  <c r="BE21" i="5"/>
  <c r="BE22" i="5"/>
  <c r="BG22" i="5" s="1"/>
  <c r="BE23" i="5"/>
  <c r="BE24" i="5"/>
  <c r="BE25" i="5"/>
  <c r="BE26" i="5"/>
  <c r="BG26" i="5" s="1"/>
  <c r="BE27" i="5"/>
  <c r="BE28" i="5"/>
  <c r="BE29" i="5"/>
  <c r="BE30" i="5"/>
  <c r="BG30" i="5" s="1"/>
  <c r="BE31" i="5"/>
  <c r="BE32" i="5"/>
  <c r="BE33" i="5"/>
  <c r="BE34" i="5"/>
  <c r="BG34" i="5" s="1"/>
  <c r="BE35" i="5"/>
  <c r="BE36" i="5"/>
  <c r="BE37" i="5"/>
  <c r="BE38" i="5"/>
  <c r="BG38" i="5" s="1"/>
  <c r="BE39" i="5"/>
  <c r="BE10" i="5"/>
  <c r="BD5" i="5"/>
  <c r="BD6" i="5"/>
  <c r="BD7" i="5"/>
  <c r="BD8" i="5"/>
  <c r="BD9" i="5"/>
  <c r="BD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D32" i="5"/>
  <c r="BD33" i="5"/>
  <c r="BD34" i="5"/>
  <c r="BD35" i="5"/>
  <c r="BD36" i="5"/>
  <c r="BD37" i="5"/>
  <c r="BD38" i="5"/>
  <c r="BD39" i="5"/>
  <c r="BD4" i="5"/>
  <c r="AR22" i="13"/>
  <c r="AQ22" i="13"/>
  <c r="AR21" i="13"/>
  <c r="AQ21" i="13"/>
  <c r="AR20" i="13"/>
  <c r="AQ20" i="13"/>
  <c r="AR19" i="13"/>
  <c r="AQ19" i="13"/>
  <c r="AW5" i="14"/>
  <c r="AW6" i="14"/>
  <c r="AW7" i="14"/>
  <c r="AW8" i="14"/>
  <c r="AW9" i="14"/>
  <c r="AW10" i="14"/>
  <c r="AW11" i="14"/>
  <c r="AW12" i="14"/>
  <c r="AW13" i="14"/>
  <c r="AW14" i="14"/>
  <c r="AW15" i="14"/>
  <c r="AW16" i="14"/>
  <c r="AW17" i="14"/>
  <c r="AW18" i="14"/>
  <c r="AW19" i="14"/>
  <c r="AW20" i="14"/>
  <c r="AW21" i="14"/>
  <c r="AW22" i="14"/>
  <c r="AW23" i="14"/>
  <c r="AW24" i="14"/>
  <c r="AW25" i="14"/>
  <c r="AW26" i="14"/>
  <c r="AW27" i="14"/>
  <c r="AW28" i="14"/>
  <c r="AW29" i="14"/>
  <c r="AW30" i="14"/>
  <c r="AW31" i="14"/>
  <c r="AW32" i="14"/>
  <c r="AW33" i="14"/>
  <c r="AW34" i="14"/>
  <c r="AW35" i="14"/>
  <c r="AW36" i="14"/>
  <c r="AW37" i="14"/>
  <c r="AW38" i="14"/>
  <c r="AW4" i="14"/>
  <c r="BB20" i="13"/>
  <c r="BA20" i="13"/>
  <c r="AZ20" i="13"/>
  <c r="AY20" i="13"/>
  <c r="BH20" i="13" s="1"/>
  <c r="AX20" i="13"/>
  <c r="AW20" i="13"/>
  <c r="AV20" i="13"/>
  <c r="AU20" i="13"/>
  <c r="AT20" i="13"/>
  <c r="BB19" i="13"/>
  <c r="BA19" i="13"/>
  <c r="AZ19" i="13"/>
  <c r="BH19" i="13" s="1"/>
  <c r="AY19" i="13"/>
  <c r="AX19" i="13"/>
  <c r="AW19" i="13"/>
  <c r="AV19" i="13"/>
  <c r="AU19" i="13"/>
  <c r="AT19" i="13"/>
  <c r="BB18" i="13"/>
  <c r="BA18" i="13"/>
  <c r="AZ18" i="13"/>
  <c r="AY18" i="13"/>
  <c r="AX18" i="13"/>
  <c r="AW18" i="13"/>
  <c r="AV18" i="13"/>
  <c r="AU18" i="13"/>
  <c r="AT18" i="13"/>
  <c r="BB17" i="13"/>
  <c r="BA17" i="13"/>
  <c r="AZ17" i="13"/>
  <c r="AY17" i="13"/>
  <c r="AX17" i="13"/>
  <c r="AW17" i="13"/>
  <c r="AV17" i="13"/>
  <c r="AU17" i="13"/>
  <c r="AT17" i="13"/>
  <c r="BB16" i="13"/>
  <c r="BA16" i="13"/>
  <c r="AZ16" i="13"/>
  <c r="AY16" i="13"/>
  <c r="AX16" i="13"/>
  <c r="AW16" i="13"/>
  <c r="AV16" i="13"/>
  <c r="AU16" i="13"/>
  <c r="AT16" i="13"/>
  <c r="BB15" i="13"/>
  <c r="BA15" i="13"/>
  <c r="AZ15" i="13"/>
  <c r="AY15" i="13"/>
  <c r="AX15" i="13"/>
  <c r="AW15" i="13"/>
  <c r="AV15" i="13"/>
  <c r="AU15" i="13"/>
  <c r="AT15" i="13"/>
  <c r="BB14" i="13"/>
  <c r="BA14" i="13"/>
  <c r="AZ14" i="13"/>
  <c r="AY14" i="13"/>
  <c r="AX14" i="13"/>
  <c r="AW14" i="13"/>
  <c r="AV14" i="13"/>
  <c r="AU14" i="13"/>
  <c r="AT14" i="13"/>
  <c r="BB13" i="13"/>
  <c r="BA13" i="13"/>
  <c r="AZ13" i="13"/>
  <c r="AY13" i="13"/>
  <c r="AX13" i="13"/>
  <c r="AW13" i="13"/>
  <c r="AV13" i="13"/>
  <c r="AU13" i="13"/>
  <c r="AT13" i="13"/>
  <c r="BB12" i="13"/>
  <c r="BA12" i="13"/>
  <c r="AZ12" i="13"/>
  <c r="AY12" i="13"/>
  <c r="AX12" i="13"/>
  <c r="AW12" i="13"/>
  <c r="AV12" i="13"/>
  <c r="AU12" i="13"/>
  <c r="AT12" i="13"/>
  <c r="BB11" i="13"/>
  <c r="BA11" i="13"/>
  <c r="AZ11" i="13"/>
  <c r="AY11" i="13"/>
  <c r="AX11" i="13"/>
  <c r="AW11" i="13"/>
  <c r="AV11" i="13"/>
  <c r="AU11" i="13"/>
  <c r="AT11" i="13"/>
  <c r="BB10" i="13"/>
  <c r="BA10" i="13"/>
  <c r="AZ10" i="13"/>
  <c r="AY10" i="13"/>
  <c r="AX10" i="13"/>
  <c r="AW10" i="13"/>
  <c r="AV10" i="13"/>
  <c r="AU10" i="13"/>
  <c r="BD10" i="13" s="1"/>
  <c r="AT10" i="13"/>
  <c r="BB9" i="13"/>
  <c r="BA9" i="13"/>
  <c r="AZ9" i="13"/>
  <c r="AY9" i="13"/>
  <c r="AX9" i="13"/>
  <c r="AW9" i="13"/>
  <c r="AV9" i="13"/>
  <c r="AU9" i="13"/>
  <c r="AT9" i="13"/>
  <c r="BB8" i="13"/>
  <c r="BA8" i="13"/>
  <c r="AZ8" i="13"/>
  <c r="AY8" i="13"/>
  <c r="AX8" i="13"/>
  <c r="AW8" i="13"/>
  <c r="AV8" i="13"/>
  <c r="AU8" i="13"/>
  <c r="AT8" i="13"/>
  <c r="BB7" i="13"/>
  <c r="BA7" i="13"/>
  <c r="AZ7" i="13"/>
  <c r="AY7" i="13"/>
  <c r="AX7" i="13"/>
  <c r="AW7" i="13"/>
  <c r="AV7" i="13"/>
  <c r="AU7" i="13"/>
  <c r="AT7" i="13"/>
  <c r="BB6" i="13"/>
  <c r="BA6" i="13"/>
  <c r="AZ6" i="13"/>
  <c r="AY6" i="13"/>
  <c r="AX6" i="13"/>
  <c r="AW6" i="13"/>
  <c r="AV6" i="13"/>
  <c r="AU6" i="13"/>
  <c r="AT6" i="13"/>
  <c r="BB5" i="13"/>
  <c r="BA5" i="13"/>
  <c r="AZ5" i="13"/>
  <c r="AY5" i="13"/>
  <c r="AX5" i="13"/>
  <c r="AW5" i="13"/>
  <c r="AV5" i="13"/>
  <c r="AU5" i="13"/>
  <c r="AT5" i="13"/>
  <c r="BB4" i="13"/>
  <c r="BA4" i="13"/>
  <c r="AZ4" i="13"/>
  <c r="AY4" i="13"/>
  <c r="AX4" i="13"/>
  <c r="AW4" i="13"/>
  <c r="AV4" i="13"/>
  <c r="AU4" i="13"/>
  <c r="AT4" i="13"/>
  <c r="AR5" i="6"/>
  <c r="AS5" i="6"/>
  <c r="AT5" i="6"/>
  <c r="AU5" i="6"/>
  <c r="AV5" i="6"/>
  <c r="AW5" i="6"/>
  <c r="AX5" i="6"/>
  <c r="AY5" i="6"/>
  <c r="BD5" i="6" s="1"/>
  <c r="AZ5" i="6"/>
  <c r="AR6" i="6"/>
  <c r="AS6" i="6"/>
  <c r="AT6" i="6"/>
  <c r="AU6" i="6"/>
  <c r="AV6" i="6"/>
  <c r="AW6" i="6"/>
  <c r="AX6" i="6"/>
  <c r="BD6" i="6" s="1"/>
  <c r="AY6" i="6"/>
  <c r="AZ6" i="6"/>
  <c r="AR7" i="6"/>
  <c r="AS7" i="6"/>
  <c r="AT7" i="6"/>
  <c r="AU7" i="6"/>
  <c r="AV7" i="6"/>
  <c r="AW7" i="6"/>
  <c r="BD7" i="6" s="1"/>
  <c r="AX7" i="6"/>
  <c r="AY7" i="6"/>
  <c r="AZ7" i="6"/>
  <c r="AR8" i="6"/>
  <c r="AS8" i="6"/>
  <c r="AT8" i="6"/>
  <c r="AU8" i="6"/>
  <c r="AV8" i="6"/>
  <c r="AW8" i="6"/>
  <c r="AX8" i="6"/>
  <c r="AY8" i="6"/>
  <c r="AZ8" i="6"/>
  <c r="AR9" i="6"/>
  <c r="AS9" i="6"/>
  <c r="AT9" i="6"/>
  <c r="AU9" i="6"/>
  <c r="AV9" i="6"/>
  <c r="AW9" i="6"/>
  <c r="AX9" i="6"/>
  <c r="AY9" i="6"/>
  <c r="BD9" i="6" s="1"/>
  <c r="AZ9" i="6"/>
  <c r="AR10" i="6"/>
  <c r="AS10" i="6"/>
  <c r="AT10" i="6"/>
  <c r="AU10" i="6"/>
  <c r="AV10" i="6"/>
  <c r="AW10" i="6"/>
  <c r="AX10" i="6"/>
  <c r="BD10" i="6" s="1"/>
  <c r="AY10" i="6"/>
  <c r="AZ10" i="6"/>
  <c r="AR11" i="6"/>
  <c r="AS11" i="6"/>
  <c r="AT11" i="6"/>
  <c r="AU11" i="6"/>
  <c r="AV11" i="6"/>
  <c r="AW11" i="6"/>
  <c r="BB11" i="6" s="1"/>
  <c r="AX11" i="6"/>
  <c r="AY11" i="6"/>
  <c r="AZ11" i="6"/>
  <c r="AR12" i="6"/>
  <c r="AS12" i="6"/>
  <c r="AT12" i="6"/>
  <c r="AU12" i="6"/>
  <c r="AV12" i="6"/>
  <c r="AW12" i="6"/>
  <c r="AX12" i="6"/>
  <c r="AY12" i="6"/>
  <c r="AZ12" i="6"/>
  <c r="AR13" i="6"/>
  <c r="AS13" i="6"/>
  <c r="AT13" i="6"/>
  <c r="AU13" i="6"/>
  <c r="AV13" i="6"/>
  <c r="AW13" i="6"/>
  <c r="AX13" i="6"/>
  <c r="AY13" i="6"/>
  <c r="BD13" i="6" s="1"/>
  <c r="AZ13" i="6"/>
  <c r="AR14" i="6"/>
  <c r="AS14" i="6"/>
  <c r="AT14" i="6"/>
  <c r="AU14" i="6"/>
  <c r="AV14" i="6"/>
  <c r="AW14" i="6"/>
  <c r="AX14" i="6"/>
  <c r="BB14" i="6" s="1"/>
  <c r="AY14" i="6"/>
  <c r="AZ14" i="6"/>
  <c r="AR15" i="6"/>
  <c r="AS15" i="6"/>
  <c r="AT15" i="6"/>
  <c r="AU15" i="6"/>
  <c r="AV15" i="6"/>
  <c r="AW15" i="6"/>
  <c r="BB15" i="6" s="1"/>
  <c r="AX15" i="6"/>
  <c r="AY15" i="6"/>
  <c r="AZ15" i="6"/>
  <c r="AR16" i="6"/>
  <c r="AS16" i="6"/>
  <c r="AT16" i="6"/>
  <c r="AU16" i="6"/>
  <c r="AV16" i="6"/>
  <c r="AW16" i="6"/>
  <c r="AX16" i="6"/>
  <c r="AY16" i="6"/>
  <c r="AZ16" i="6"/>
  <c r="AR17" i="6"/>
  <c r="AS17" i="6"/>
  <c r="AT17" i="6"/>
  <c r="AU17" i="6"/>
  <c r="AV17" i="6"/>
  <c r="AW17" i="6"/>
  <c r="AX17" i="6"/>
  <c r="AY17" i="6"/>
  <c r="BD17" i="6" s="1"/>
  <c r="AZ17" i="6"/>
  <c r="AR18" i="6"/>
  <c r="AS18" i="6"/>
  <c r="AT18" i="6"/>
  <c r="AU18" i="6"/>
  <c r="AV18" i="6"/>
  <c r="AW18" i="6"/>
  <c r="AX18" i="6"/>
  <c r="BD18" i="6" s="1"/>
  <c r="AY18" i="6"/>
  <c r="AZ18" i="6"/>
  <c r="AR19" i="6"/>
  <c r="AS19" i="6"/>
  <c r="AT19" i="6"/>
  <c r="AU19" i="6"/>
  <c r="AV19" i="6"/>
  <c r="AW19" i="6"/>
  <c r="BD19" i="6" s="1"/>
  <c r="AX19" i="6"/>
  <c r="AY19" i="6"/>
  <c r="BB19" i="6" s="1"/>
  <c r="AZ19" i="6"/>
  <c r="AR20" i="6"/>
  <c r="AS20" i="6"/>
  <c r="AT20" i="6"/>
  <c r="AU20" i="6"/>
  <c r="AV20" i="6"/>
  <c r="AW20" i="6"/>
  <c r="AX20" i="6"/>
  <c r="AY20" i="6"/>
  <c r="AZ20" i="6"/>
  <c r="AZ4" i="6"/>
  <c r="AY4" i="6"/>
  <c r="AX4" i="6"/>
  <c r="AW4" i="6"/>
  <c r="AV4" i="6"/>
  <c r="AU4" i="6"/>
  <c r="AT4" i="6"/>
  <c r="AS4" i="6"/>
  <c r="BD8" i="6"/>
  <c r="BD12" i="6"/>
  <c r="BD16" i="6"/>
  <c r="BD20" i="6"/>
  <c r="AR21" i="6"/>
  <c r="AS21" i="6"/>
  <c r="AT21" i="6"/>
  <c r="AU21" i="6"/>
  <c r="AV21" i="6"/>
  <c r="AW21" i="6"/>
  <c r="AX21" i="6"/>
  <c r="AY21" i="6"/>
  <c r="AZ21" i="6"/>
  <c r="AR22" i="6"/>
  <c r="AS22" i="6"/>
  <c r="AT22" i="6"/>
  <c r="AU22" i="6"/>
  <c r="AV22" i="6"/>
  <c r="AW22" i="6"/>
  <c r="AX22" i="6"/>
  <c r="AY22" i="6"/>
  <c r="AZ22" i="6"/>
  <c r="AR23" i="6"/>
  <c r="AS23" i="6"/>
  <c r="AT23" i="6"/>
  <c r="AU23" i="6"/>
  <c r="AV23" i="6"/>
  <c r="AW23" i="6"/>
  <c r="AX23" i="6"/>
  <c r="AY23" i="6"/>
  <c r="AZ23" i="6"/>
  <c r="AR24" i="6"/>
  <c r="AS24" i="6"/>
  <c r="AT24" i="6"/>
  <c r="AU24" i="6"/>
  <c r="AV24" i="6"/>
  <c r="AW24" i="6"/>
  <c r="AX24" i="6"/>
  <c r="AY24" i="6"/>
  <c r="AZ24" i="6"/>
  <c r="AR25" i="6"/>
  <c r="AS25" i="6"/>
  <c r="AT25" i="6"/>
  <c r="AU25" i="6"/>
  <c r="AV25" i="6"/>
  <c r="AW25" i="6"/>
  <c r="AX25" i="6"/>
  <c r="AY25" i="6"/>
  <c r="AZ25" i="6"/>
  <c r="AR4" i="6"/>
  <c r="BB10" i="6"/>
  <c r="BF38" i="14"/>
  <c r="BE38" i="14"/>
  <c r="BD38" i="14"/>
  <c r="BC38" i="14"/>
  <c r="BB38" i="14"/>
  <c r="BA38" i="14"/>
  <c r="AZ38" i="14"/>
  <c r="AY38" i="14"/>
  <c r="AX38" i="14"/>
  <c r="BF37" i="14"/>
  <c r="BJ37" i="14" s="1"/>
  <c r="AU37" i="14" s="1"/>
  <c r="BE37" i="14"/>
  <c r="BD37" i="14"/>
  <c r="BC37" i="14"/>
  <c r="BB37" i="14"/>
  <c r="BA37" i="14"/>
  <c r="AZ37" i="14"/>
  <c r="AY37" i="14"/>
  <c r="AX37" i="14"/>
  <c r="BF36" i="14"/>
  <c r="BJ36" i="14" s="1"/>
  <c r="BE36" i="14"/>
  <c r="BD36" i="14"/>
  <c r="BC36" i="14"/>
  <c r="BB36" i="14"/>
  <c r="BA36" i="14"/>
  <c r="AZ36" i="14"/>
  <c r="AY36" i="14"/>
  <c r="AX36" i="14"/>
  <c r="BF35" i="14"/>
  <c r="BJ35" i="14" s="1"/>
  <c r="BE35" i="14"/>
  <c r="BD35" i="14"/>
  <c r="BC35" i="14"/>
  <c r="BB35" i="14"/>
  <c r="BA35" i="14"/>
  <c r="AZ35" i="14"/>
  <c r="AY35" i="14"/>
  <c r="AX35" i="14"/>
  <c r="BF34" i="14"/>
  <c r="BE34" i="14"/>
  <c r="BD34" i="14"/>
  <c r="BC34" i="14"/>
  <c r="BB34" i="14"/>
  <c r="BA34" i="14"/>
  <c r="AZ34" i="14"/>
  <c r="AY34" i="14"/>
  <c r="AX34" i="14"/>
  <c r="BF33" i="14"/>
  <c r="BE33" i="14"/>
  <c r="BD33" i="14"/>
  <c r="BC33" i="14"/>
  <c r="BB33" i="14"/>
  <c r="BA33" i="14"/>
  <c r="AZ33" i="14"/>
  <c r="AY33" i="14"/>
  <c r="AX33" i="14"/>
  <c r="BF32" i="14"/>
  <c r="BJ32" i="14" s="1"/>
  <c r="AU32" i="14" s="1"/>
  <c r="BE32" i="14"/>
  <c r="BD32" i="14"/>
  <c r="BC32" i="14"/>
  <c r="BB32" i="14"/>
  <c r="BA32" i="14"/>
  <c r="AZ32" i="14"/>
  <c r="AY32" i="14"/>
  <c r="AX32" i="14"/>
  <c r="BF31" i="14"/>
  <c r="BJ31" i="14" s="1"/>
  <c r="AU31" i="14" s="1"/>
  <c r="BE31" i="14"/>
  <c r="BD31" i="14"/>
  <c r="BC31" i="14"/>
  <c r="BB31" i="14"/>
  <c r="BA31" i="14"/>
  <c r="AZ31" i="14"/>
  <c r="AY31" i="14"/>
  <c r="AX31" i="14"/>
  <c r="BF30" i="14"/>
  <c r="BJ30" i="14" s="1"/>
  <c r="AU30" i="14" s="1"/>
  <c r="BE30" i="14"/>
  <c r="BD30" i="14"/>
  <c r="BC30" i="14"/>
  <c r="BB30" i="14"/>
  <c r="BA30" i="14"/>
  <c r="AZ30" i="14"/>
  <c r="AY30" i="14"/>
  <c r="AX30" i="14"/>
  <c r="BF29" i="14"/>
  <c r="BJ29" i="14" s="1"/>
  <c r="AU29" i="14" s="1"/>
  <c r="BE29" i="14"/>
  <c r="BD29" i="14"/>
  <c r="BC29" i="14"/>
  <c r="BB29" i="14"/>
  <c r="BA29" i="14"/>
  <c r="AZ29" i="14"/>
  <c r="AY29" i="14"/>
  <c r="AX29" i="14"/>
  <c r="BF28" i="14"/>
  <c r="BJ28" i="14" s="1"/>
  <c r="AU28" i="14" s="1"/>
  <c r="BE28" i="14"/>
  <c r="BD28" i="14"/>
  <c r="BC28" i="14"/>
  <c r="BB28" i="14"/>
  <c r="BA28" i="14"/>
  <c r="AZ28" i="14"/>
  <c r="AY28" i="14"/>
  <c r="AX28" i="14"/>
  <c r="BF27" i="14"/>
  <c r="BJ27" i="14" s="1"/>
  <c r="AU27" i="14" s="1"/>
  <c r="BE27" i="14"/>
  <c r="BD27" i="14"/>
  <c r="BC27" i="14"/>
  <c r="BB27" i="14"/>
  <c r="BA27" i="14"/>
  <c r="AZ27" i="14"/>
  <c r="AY27" i="14"/>
  <c r="AX27" i="14"/>
  <c r="BF26" i="14"/>
  <c r="BJ26" i="14" s="1"/>
  <c r="AU35" i="14" s="1"/>
  <c r="BE26" i="14"/>
  <c r="BD26" i="14"/>
  <c r="BC26" i="14"/>
  <c r="BB26" i="14"/>
  <c r="BA26" i="14"/>
  <c r="AZ26" i="14"/>
  <c r="AY26" i="14"/>
  <c r="AX26" i="14"/>
  <c r="BF25" i="14"/>
  <c r="BJ25" i="14" s="1"/>
  <c r="BE25" i="14"/>
  <c r="BD25" i="14"/>
  <c r="BC25" i="14"/>
  <c r="BB25" i="14"/>
  <c r="BA25" i="14"/>
  <c r="AZ25" i="14"/>
  <c r="AY25" i="14"/>
  <c r="AX25" i="14"/>
  <c r="BF24" i="14"/>
  <c r="BE24" i="14"/>
  <c r="BD24" i="14"/>
  <c r="BC24" i="14"/>
  <c r="BB24" i="14"/>
  <c r="BA24" i="14"/>
  <c r="AZ24" i="14"/>
  <c r="AY24" i="14"/>
  <c r="AX24" i="14"/>
  <c r="BF23" i="14"/>
  <c r="BH23" i="14" s="1"/>
  <c r="BE23" i="14"/>
  <c r="BD23" i="14"/>
  <c r="BC23" i="14"/>
  <c r="BJ23" i="14" s="1"/>
  <c r="BB23" i="14"/>
  <c r="BA23" i="14"/>
  <c r="AZ23" i="14"/>
  <c r="AY23" i="14"/>
  <c r="AX23" i="14"/>
  <c r="BF22" i="14"/>
  <c r="BJ22" i="14" s="1"/>
  <c r="BE22" i="14"/>
  <c r="BD22" i="14"/>
  <c r="BC22" i="14"/>
  <c r="BB22" i="14"/>
  <c r="BA22" i="14"/>
  <c r="AZ22" i="14"/>
  <c r="AY22" i="14"/>
  <c r="AX22" i="14"/>
  <c r="BF21" i="14"/>
  <c r="BE21" i="14"/>
  <c r="BD21" i="14"/>
  <c r="BC21" i="14"/>
  <c r="BB21" i="14"/>
  <c r="BA21" i="14"/>
  <c r="AZ21" i="14"/>
  <c r="AY21" i="14"/>
  <c r="AX21" i="14"/>
  <c r="BF20" i="14"/>
  <c r="BH20" i="14" s="1"/>
  <c r="BE20" i="14"/>
  <c r="BD20" i="14"/>
  <c r="BC20" i="14"/>
  <c r="BB20" i="14"/>
  <c r="BA20" i="14"/>
  <c r="AZ20" i="14"/>
  <c r="AY20" i="14"/>
  <c r="AX20" i="14"/>
  <c r="BF19" i="14"/>
  <c r="BJ19" i="14" s="1"/>
  <c r="BE19" i="14"/>
  <c r="BD19" i="14"/>
  <c r="BC19" i="14"/>
  <c r="BB19" i="14"/>
  <c r="BA19" i="14"/>
  <c r="AZ19" i="14"/>
  <c r="AY19" i="14"/>
  <c r="AX19" i="14"/>
  <c r="BF18" i="14"/>
  <c r="BJ18" i="14" s="1"/>
  <c r="AU25" i="14" s="1"/>
  <c r="BE18" i="14"/>
  <c r="BD18" i="14"/>
  <c r="BC18" i="14"/>
  <c r="BB18" i="14"/>
  <c r="BA18" i="14"/>
  <c r="AZ18" i="14"/>
  <c r="AY18" i="14"/>
  <c r="AX18" i="14"/>
  <c r="BF17" i="14"/>
  <c r="BE17" i="14"/>
  <c r="BD17" i="14"/>
  <c r="BC17" i="14"/>
  <c r="BB17" i="14"/>
  <c r="BA17" i="14"/>
  <c r="AZ17" i="14"/>
  <c r="AY17" i="14"/>
  <c r="AX17" i="14"/>
  <c r="BF16" i="14"/>
  <c r="BE16" i="14"/>
  <c r="BD16" i="14"/>
  <c r="BC16" i="14"/>
  <c r="BB16" i="14"/>
  <c r="BA16" i="14"/>
  <c r="AZ16" i="14"/>
  <c r="AY16" i="14"/>
  <c r="AX16" i="14"/>
  <c r="BF15" i="14"/>
  <c r="BE15" i="14"/>
  <c r="BD15" i="14"/>
  <c r="BC15" i="14"/>
  <c r="BB15" i="14"/>
  <c r="BA15" i="14"/>
  <c r="AZ15" i="14"/>
  <c r="AY15" i="14"/>
  <c r="BJ15" i="14" s="1"/>
  <c r="AX15" i="14"/>
  <c r="BF14" i="14"/>
  <c r="BE14" i="14"/>
  <c r="BD14" i="14"/>
  <c r="BC14" i="14"/>
  <c r="BB14" i="14"/>
  <c r="BA14" i="14"/>
  <c r="AZ14" i="14"/>
  <c r="AY14" i="14"/>
  <c r="AX14" i="14"/>
  <c r="BF13" i="14"/>
  <c r="BE13" i="14"/>
  <c r="BD13" i="14"/>
  <c r="BC13" i="14"/>
  <c r="BB13" i="14"/>
  <c r="BA13" i="14"/>
  <c r="AZ13" i="14"/>
  <c r="AY13" i="14"/>
  <c r="AX13" i="14"/>
  <c r="BF12" i="14"/>
  <c r="BJ12" i="14" s="1"/>
  <c r="AU15" i="14" s="1"/>
  <c r="BE12" i="14"/>
  <c r="BD12" i="14"/>
  <c r="BC12" i="14"/>
  <c r="BB12" i="14"/>
  <c r="BA12" i="14"/>
  <c r="AZ12" i="14"/>
  <c r="AY12" i="14"/>
  <c r="AX12" i="14"/>
  <c r="BF11" i="14"/>
  <c r="BE11" i="14"/>
  <c r="BD11" i="14"/>
  <c r="BC11" i="14"/>
  <c r="BB11" i="14"/>
  <c r="BA11" i="14"/>
  <c r="AZ11" i="14"/>
  <c r="AY11" i="14"/>
  <c r="BH11" i="14" s="1"/>
  <c r="AX11" i="14"/>
  <c r="BF10" i="14"/>
  <c r="BE10" i="14"/>
  <c r="BD10" i="14"/>
  <c r="BC10" i="14"/>
  <c r="BB10" i="14"/>
  <c r="BA10" i="14"/>
  <c r="AZ10" i="14"/>
  <c r="AY10" i="14"/>
  <c r="AX10" i="14"/>
  <c r="BF9" i="14"/>
  <c r="BE9" i="14"/>
  <c r="BD9" i="14"/>
  <c r="BC9" i="14"/>
  <c r="BB9" i="14"/>
  <c r="BA9" i="14"/>
  <c r="AZ9" i="14"/>
  <c r="AY9" i="14"/>
  <c r="AX9" i="14"/>
  <c r="BF8" i="14"/>
  <c r="BJ8" i="14" s="1"/>
  <c r="BE8" i="14"/>
  <c r="BD8" i="14"/>
  <c r="BC8" i="14"/>
  <c r="BB8" i="14"/>
  <c r="BA8" i="14"/>
  <c r="AZ8" i="14"/>
  <c r="AY8" i="14"/>
  <c r="AX8" i="14"/>
  <c r="BF7" i="14"/>
  <c r="BE7" i="14"/>
  <c r="BD7" i="14"/>
  <c r="BC7" i="14"/>
  <c r="BB7" i="14"/>
  <c r="BA7" i="14"/>
  <c r="AZ7" i="14"/>
  <c r="AY7" i="14"/>
  <c r="BJ7" i="14" s="1"/>
  <c r="AX7" i="14"/>
  <c r="BF6" i="14"/>
  <c r="BE6" i="14"/>
  <c r="BD6" i="14"/>
  <c r="BC6" i="14"/>
  <c r="BB6" i="14"/>
  <c r="BA6" i="14"/>
  <c r="AZ6" i="14"/>
  <c r="AY6" i="14"/>
  <c r="AX6" i="14"/>
  <c r="BF5" i="14"/>
  <c r="BH5" i="14" s="1"/>
  <c r="BE5" i="14"/>
  <c r="BD5" i="14"/>
  <c r="BC5" i="14"/>
  <c r="BB5" i="14"/>
  <c r="BA5" i="14"/>
  <c r="AZ5" i="14"/>
  <c r="AY5" i="14"/>
  <c r="AX5" i="14"/>
  <c r="BF4" i="14"/>
  <c r="BE4" i="14"/>
  <c r="BD4" i="14"/>
  <c r="BC4" i="14"/>
  <c r="BB4" i="14"/>
  <c r="BA4" i="14"/>
  <c r="AZ4" i="14"/>
  <c r="AY4" i="14"/>
  <c r="AX4" i="14"/>
  <c r="BG5" i="5"/>
  <c r="BG6" i="5"/>
  <c r="BG7" i="5"/>
  <c r="BG8" i="5"/>
  <c r="BG9" i="5"/>
  <c r="BG10" i="5"/>
  <c r="BG11" i="5"/>
  <c r="BG12" i="5"/>
  <c r="BG13" i="5"/>
  <c r="BG15" i="5"/>
  <c r="BG16" i="5"/>
  <c r="BG17" i="5"/>
  <c r="BG19" i="5"/>
  <c r="BG20" i="5"/>
  <c r="BG21" i="5"/>
  <c r="BG23" i="5"/>
  <c r="BG24" i="5"/>
  <c r="BG25" i="5"/>
  <c r="BG27" i="5"/>
  <c r="BG28" i="5"/>
  <c r="BG29" i="5"/>
  <c r="BG31" i="5"/>
  <c r="BG32" i="5"/>
  <c r="BG33" i="5"/>
  <c r="BG35" i="5"/>
  <c r="BG36" i="5"/>
  <c r="BG37" i="5"/>
  <c r="BG39" i="5"/>
  <c r="BG4" i="5"/>
  <c r="BE5" i="5"/>
  <c r="BE6" i="5"/>
  <c r="BE7" i="5"/>
  <c r="BE8" i="5"/>
  <c r="BE9" i="5"/>
  <c r="BE4" i="5"/>
  <c r="AU6" i="5"/>
  <c r="AV6" i="5"/>
  <c r="AW6" i="5"/>
  <c r="AX6" i="5"/>
  <c r="AY6" i="5"/>
  <c r="AZ6" i="5"/>
  <c r="BA6" i="5"/>
  <c r="BB6" i="5"/>
  <c r="BC6" i="5"/>
  <c r="AU7" i="5"/>
  <c r="AV7" i="5"/>
  <c r="AW7" i="5"/>
  <c r="AX7" i="5"/>
  <c r="AY7" i="5"/>
  <c r="AZ7" i="5"/>
  <c r="BA7" i="5"/>
  <c r="BB7" i="5"/>
  <c r="BC7" i="5"/>
  <c r="AU8" i="5"/>
  <c r="AV8" i="5"/>
  <c r="AW8" i="5"/>
  <c r="AX8" i="5"/>
  <c r="AY8" i="5"/>
  <c r="AZ8" i="5"/>
  <c r="BA8" i="5"/>
  <c r="BB8" i="5"/>
  <c r="BC8" i="5"/>
  <c r="AU9" i="5"/>
  <c r="AV9" i="5"/>
  <c r="AW9" i="5"/>
  <c r="AX9" i="5"/>
  <c r="AY9" i="5"/>
  <c r="AZ9" i="5"/>
  <c r="BA9" i="5"/>
  <c r="BB9" i="5"/>
  <c r="BC9" i="5"/>
  <c r="AU10" i="5"/>
  <c r="AV10" i="5"/>
  <c r="AW10" i="5"/>
  <c r="AX10" i="5"/>
  <c r="AY10" i="5"/>
  <c r="AZ10" i="5"/>
  <c r="BA10" i="5"/>
  <c r="BB10" i="5"/>
  <c r="BC10" i="5"/>
  <c r="AU11" i="5"/>
  <c r="AV11" i="5"/>
  <c r="AW11" i="5"/>
  <c r="AX11" i="5"/>
  <c r="AY11" i="5"/>
  <c r="AZ11" i="5"/>
  <c r="BA11" i="5"/>
  <c r="BB11" i="5"/>
  <c r="BC11" i="5"/>
  <c r="AU12" i="5"/>
  <c r="AV12" i="5"/>
  <c r="AW12" i="5"/>
  <c r="AX12" i="5"/>
  <c r="AY12" i="5"/>
  <c r="AZ12" i="5"/>
  <c r="BA12" i="5"/>
  <c r="BB12" i="5"/>
  <c r="BC12" i="5"/>
  <c r="AU13" i="5"/>
  <c r="AV13" i="5"/>
  <c r="AW13" i="5"/>
  <c r="AX13" i="5"/>
  <c r="AY13" i="5"/>
  <c r="AZ13" i="5"/>
  <c r="BA13" i="5"/>
  <c r="BB13" i="5"/>
  <c r="BC13" i="5"/>
  <c r="AU14" i="5"/>
  <c r="AV14" i="5"/>
  <c r="AW14" i="5"/>
  <c r="AX14" i="5"/>
  <c r="AY14" i="5"/>
  <c r="AZ14" i="5"/>
  <c r="BA14" i="5"/>
  <c r="BB14" i="5"/>
  <c r="BC14" i="5"/>
  <c r="AU15" i="5"/>
  <c r="AV15" i="5"/>
  <c r="AW15" i="5"/>
  <c r="AX15" i="5"/>
  <c r="AY15" i="5"/>
  <c r="AZ15" i="5"/>
  <c r="BA15" i="5"/>
  <c r="BB15" i="5"/>
  <c r="BC15" i="5"/>
  <c r="AU16" i="5"/>
  <c r="AV16" i="5"/>
  <c r="AW16" i="5"/>
  <c r="AX16" i="5"/>
  <c r="AY16" i="5"/>
  <c r="AZ16" i="5"/>
  <c r="BA16" i="5"/>
  <c r="BB16" i="5"/>
  <c r="BC16" i="5"/>
  <c r="AU17" i="5"/>
  <c r="AV17" i="5"/>
  <c r="AW17" i="5"/>
  <c r="AX17" i="5"/>
  <c r="AY17" i="5"/>
  <c r="AZ17" i="5"/>
  <c r="BA17" i="5"/>
  <c r="BB17" i="5"/>
  <c r="BC17" i="5"/>
  <c r="AU18" i="5"/>
  <c r="AV18" i="5"/>
  <c r="AW18" i="5"/>
  <c r="AX18" i="5"/>
  <c r="AY18" i="5"/>
  <c r="AZ18" i="5"/>
  <c r="BA18" i="5"/>
  <c r="BB18" i="5"/>
  <c r="BC18" i="5"/>
  <c r="AU19" i="5"/>
  <c r="AV19" i="5"/>
  <c r="AW19" i="5"/>
  <c r="AX19" i="5"/>
  <c r="AY19" i="5"/>
  <c r="AZ19" i="5"/>
  <c r="BA19" i="5"/>
  <c r="BB19" i="5"/>
  <c r="BC19" i="5"/>
  <c r="AU20" i="5"/>
  <c r="AV20" i="5"/>
  <c r="AW20" i="5"/>
  <c r="AX20" i="5"/>
  <c r="AY20" i="5"/>
  <c r="AZ20" i="5"/>
  <c r="BA20" i="5"/>
  <c r="BB20" i="5"/>
  <c r="BC20" i="5"/>
  <c r="AU21" i="5"/>
  <c r="AV21" i="5"/>
  <c r="AW21" i="5"/>
  <c r="AX21" i="5"/>
  <c r="AY21" i="5"/>
  <c r="AZ21" i="5"/>
  <c r="BA21" i="5"/>
  <c r="BB21" i="5"/>
  <c r="BC21" i="5"/>
  <c r="AU22" i="5"/>
  <c r="AV22" i="5"/>
  <c r="AW22" i="5"/>
  <c r="AX22" i="5"/>
  <c r="AY22" i="5"/>
  <c r="AZ22" i="5"/>
  <c r="BA22" i="5"/>
  <c r="BB22" i="5"/>
  <c r="BC22" i="5"/>
  <c r="AU23" i="5"/>
  <c r="AV23" i="5"/>
  <c r="AW23" i="5"/>
  <c r="AX23" i="5"/>
  <c r="AY23" i="5"/>
  <c r="AZ23" i="5"/>
  <c r="BA23" i="5"/>
  <c r="BB23" i="5"/>
  <c r="BC23" i="5"/>
  <c r="AU24" i="5"/>
  <c r="AV24" i="5"/>
  <c r="AW24" i="5"/>
  <c r="AX24" i="5"/>
  <c r="AY24" i="5"/>
  <c r="AZ24" i="5"/>
  <c r="BA24" i="5"/>
  <c r="BB24" i="5"/>
  <c r="BC24" i="5"/>
  <c r="AU25" i="5"/>
  <c r="AV25" i="5"/>
  <c r="AW25" i="5"/>
  <c r="AX25" i="5"/>
  <c r="AY25" i="5"/>
  <c r="AZ25" i="5"/>
  <c r="BA25" i="5"/>
  <c r="BB25" i="5"/>
  <c r="BC25" i="5"/>
  <c r="AU26" i="5"/>
  <c r="AV26" i="5"/>
  <c r="AW26" i="5"/>
  <c r="AX26" i="5"/>
  <c r="AY26" i="5"/>
  <c r="AZ26" i="5"/>
  <c r="BA26" i="5"/>
  <c r="BB26" i="5"/>
  <c r="BC26" i="5"/>
  <c r="AU27" i="5"/>
  <c r="AV27" i="5"/>
  <c r="AW27" i="5"/>
  <c r="AX27" i="5"/>
  <c r="AY27" i="5"/>
  <c r="AZ27" i="5"/>
  <c r="BA27" i="5"/>
  <c r="BB27" i="5"/>
  <c r="BC27" i="5"/>
  <c r="AU28" i="5"/>
  <c r="AV28" i="5"/>
  <c r="AW28" i="5"/>
  <c r="AX28" i="5"/>
  <c r="AY28" i="5"/>
  <c r="AZ28" i="5"/>
  <c r="BA28" i="5"/>
  <c r="BB28" i="5"/>
  <c r="BC28" i="5"/>
  <c r="AU29" i="5"/>
  <c r="AV29" i="5"/>
  <c r="AW29" i="5"/>
  <c r="AX29" i="5"/>
  <c r="AY29" i="5"/>
  <c r="AZ29" i="5"/>
  <c r="BA29" i="5"/>
  <c r="BB29" i="5"/>
  <c r="BC29" i="5"/>
  <c r="AU30" i="5"/>
  <c r="AV30" i="5"/>
  <c r="AW30" i="5"/>
  <c r="AX30" i="5"/>
  <c r="AY30" i="5"/>
  <c r="AZ30" i="5"/>
  <c r="BA30" i="5"/>
  <c r="BB30" i="5"/>
  <c r="BC30" i="5"/>
  <c r="AU31" i="5"/>
  <c r="AV31" i="5"/>
  <c r="AW31" i="5"/>
  <c r="AX31" i="5"/>
  <c r="AY31" i="5"/>
  <c r="AZ31" i="5"/>
  <c r="BA31" i="5"/>
  <c r="BB31" i="5"/>
  <c r="BC31" i="5"/>
  <c r="AU32" i="5"/>
  <c r="AV32" i="5"/>
  <c r="AW32" i="5"/>
  <c r="AX32" i="5"/>
  <c r="AY32" i="5"/>
  <c r="AZ32" i="5"/>
  <c r="BA32" i="5"/>
  <c r="BB32" i="5"/>
  <c r="BC32" i="5"/>
  <c r="AU33" i="5"/>
  <c r="AV33" i="5"/>
  <c r="AW33" i="5"/>
  <c r="AX33" i="5"/>
  <c r="AY33" i="5"/>
  <c r="AZ33" i="5"/>
  <c r="BA33" i="5"/>
  <c r="BB33" i="5"/>
  <c r="BC33" i="5"/>
  <c r="AU34" i="5"/>
  <c r="AV34" i="5"/>
  <c r="AW34" i="5"/>
  <c r="AX34" i="5"/>
  <c r="AY34" i="5"/>
  <c r="AZ34" i="5"/>
  <c r="BA34" i="5"/>
  <c r="BB34" i="5"/>
  <c r="BC34" i="5"/>
  <c r="AU35" i="5"/>
  <c r="AV35" i="5"/>
  <c r="AW35" i="5"/>
  <c r="AX35" i="5"/>
  <c r="AY35" i="5"/>
  <c r="AZ35" i="5"/>
  <c r="BA35" i="5"/>
  <c r="BB35" i="5"/>
  <c r="BC35" i="5"/>
  <c r="AU36" i="5"/>
  <c r="AV36" i="5"/>
  <c r="AW36" i="5"/>
  <c r="AX36" i="5"/>
  <c r="AY36" i="5"/>
  <c r="AZ36" i="5"/>
  <c r="BA36" i="5"/>
  <c r="BB36" i="5"/>
  <c r="BC36" i="5"/>
  <c r="AU37" i="5"/>
  <c r="AV37" i="5"/>
  <c r="AW37" i="5"/>
  <c r="AX37" i="5"/>
  <c r="AY37" i="5"/>
  <c r="AZ37" i="5"/>
  <c r="BA37" i="5"/>
  <c r="BB37" i="5"/>
  <c r="BC37" i="5"/>
  <c r="AU38" i="5"/>
  <c r="AV38" i="5"/>
  <c r="AW38" i="5"/>
  <c r="AX38" i="5"/>
  <c r="AY38" i="5"/>
  <c r="AZ38" i="5"/>
  <c r="BA38" i="5"/>
  <c r="BB38" i="5"/>
  <c r="BC38" i="5"/>
  <c r="AU39" i="5"/>
  <c r="AV39" i="5"/>
  <c r="AW39" i="5"/>
  <c r="AX39" i="5"/>
  <c r="AY39" i="5"/>
  <c r="AZ39" i="5"/>
  <c r="BA39" i="5"/>
  <c r="BB39" i="5"/>
  <c r="BC39" i="5"/>
  <c r="AU4" i="5"/>
  <c r="AV4" i="5"/>
  <c r="AW4" i="5"/>
  <c r="AX4" i="5"/>
  <c r="AY4" i="5"/>
  <c r="AZ4" i="5"/>
  <c r="BA4" i="5"/>
  <c r="BB4" i="5"/>
  <c r="BC4" i="5"/>
  <c r="BC5" i="5"/>
  <c r="BB5" i="5"/>
  <c r="BA5" i="5"/>
  <c r="AZ5" i="5"/>
  <c r="AY5" i="5"/>
  <c r="AX5" i="5"/>
  <c r="AU5" i="5"/>
  <c r="AV5" i="5"/>
  <c r="AW5" i="5"/>
  <c r="BD15" i="6"/>
  <c r="AO18" i="6"/>
  <c r="AP18" i="6" s="1"/>
  <c r="AO19" i="6"/>
  <c r="AP19" i="6"/>
  <c r="AO20" i="8"/>
  <c r="AP20" i="8" s="1"/>
  <c r="AO21" i="8"/>
  <c r="AP21" i="8"/>
  <c r="E20" i="8"/>
  <c r="F20" i="8"/>
  <c r="H20" i="8"/>
  <c r="I20" i="8"/>
  <c r="J20" i="8"/>
  <c r="E21" i="8"/>
  <c r="F21" i="8"/>
  <c r="G21" i="8" s="1"/>
  <c r="H21" i="8"/>
  <c r="L21" i="8" s="1"/>
  <c r="I21" i="8"/>
  <c r="J21" i="8"/>
  <c r="E18" i="6"/>
  <c r="F18" i="6"/>
  <c r="H18" i="6"/>
  <c r="I18" i="6"/>
  <c r="J18" i="6"/>
  <c r="E19" i="6"/>
  <c r="F19" i="6"/>
  <c r="G19" i="6" s="1"/>
  <c r="H19" i="6"/>
  <c r="I19" i="6"/>
  <c r="J19" i="6"/>
  <c r="E36" i="7"/>
  <c r="F36" i="7"/>
  <c r="H36" i="7"/>
  <c r="I36" i="7"/>
  <c r="J36" i="7"/>
  <c r="AO36" i="7"/>
  <c r="AP36" i="7" s="1"/>
  <c r="E37" i="7"/>
  <c r="F37" i="7"/>
  <c r="H37" i="7"/>
  <c r="L37" i="7" s="1"/>
  <c r="I37" i="7"/>
  <c r="J37" i="7"/>
  <c r="M37" i="7" s="1"/>
  <c r="AO37" i="7"/>
  <c r="AP37" i="7"/>
  <c r="E38" i="7"/>
  <c r="F38" i="7"/>
  <c r="H38" i="7"/>
  <c r="I38" i="7"/>
  <c r="J38" i="7"/>
  <c r="AO38" i="7"/>
  <c r="AP38" i="7" s="1"/>
  <c r="E29" i="14"/>
  <c r="E22" i="10" s="1"/>
  <c r="F29" i="14"/>
  <c r="F22" i="10" s="1"/>
  <c r="H29" i="14"/>
  <c r="H22" i="10" s="1"/>
  <c r="I29" i="14"/>
  <c r="I22" i="10" s="1"/>
  <c r="J29" i="14"/>
  <c r="J22" i="10" s="1"/>
  <c r="AR29" i="14"/>
  <c r="E30" i="14"/>
  <c r="F30" i="14"/>
  <c r="H30" i="14"/>
  <c r="I30" i="14"/>
  <c r="J30" i="14"/>
  <c r="AR30" i="14"/>
  <c r="E31" i="14"/>
  <c r="F31" i="14"/>
  <c r="H31" i="14"/>
  <c r="I31" i="14"/>
  <c r="J31" i="14"/>
  <c r="AR31" i="14"/>
  <c r="AS31" i="14" s="1"/>
  <c r="E32" i="14"/>
  <c r="E29" i="10" s="1"/>
  <c r="F32" i="14"/>
  <c r="H32" i="14"/>
  <c r="H29" i="10" s="1"/>
  <c r="I32" i="14"/>
  <c r="I29" i="10" s="1"/>
  <c r="J32" i="14"/>
  <c r="J29" i="10" s="1"/>
  <c r="AR32" i="14"/>
  <c r="D58" i="5"/>
  <c r="B58" i="5"/>
  <c r="B57" i="5"/>
  <c r="B55" i="5"/>
  <c r="E34" i="5"/>
  <c r="G34" i="5" s="1"/>
  <c r="F34" i="5"/>
  <c r="H34" i="5"/>
  <c r="L34" i="5" s="1"/>
  <c r="M34" i="5" s="1"/>
  <c r="I34" i="5"/>
  <c r="J34" i="5"/>
  <c r="AR34" i="5"/>
  <c r="AS34" i="5"/>
  <c r="E35" i="5"/>
  <c r="F35" i="5"/>
  <c r="H35" i="5"/>
  <c r="I35" i="5"/>
  <c r="J35" i="5"/>
  <c r="AR35" i="5"/>
  <c r="E36" i="5"/>
  <c r="F36" i="5"/>
  <c r="H36" i="5"/>
  <c r="I36" i="5"/>
  <c r="J36" i="5"/>
  <c r="AR36" i="5"/>
  <c r="E37" i="5"/>
  <c r="F37" i="5"/>
  <c r="H37" i="5"/>
  <c r="I37" i="5"/>
  <c r="J37" i="5"/>
  <c r="AR37" i="5"/>
  <c r="E38" i="5"/>
  <c r="F38" i="5"/>
  <c r="H38" i="5"/>
  <c r="L38" i="5" s="1"/>
  <c r="I38" i="5"/>
  <c r="J38" i="5"/>
  <c r="AR38" i="5"/>
  <c r="E39" i="5"/>
  <c r="F39" i="5"/>
  <c r="H39" i="5"/>
  <c r="I39" i="5"/>
  <c r="J39" i="5"/>
  <c r="AR39" i="5"/>
  <c r="O30" i="13"/>
  <c r="AO30" i="13" s="1"/>
  <c r="O29" i="13"/>
  <c r="AO29" i="13" s="1"/>
  <c r="O26" i="13"/>
  <c r="AO26" i="13" s="1"/>
  <c r="K26" i="13"/>
  <c r="AO23" i="13"/>
  <c r="J23" i="13"/>
  <c r="I23" i="13"/>
  <c r="H23" i="13"/>
  <c r="L23" i="13" s="1"/>
  <c r="F23" i="13"/>
  <c r="AP23" i="13" s="1"/>
  <c r="E23" i="13"/>
  <c r="G23" i="13" s="1"/>
  <c r="AO22" i="13"/>
  <c r="J22" i="13"/>
  <c r="I22" i="13"/>
  <c r="H22" i="13"/>
  <c r="L22" i="13" s="1"/>
  <c r="M22" i="13" s="1"/>
  <c r="F22" i="13"/>
  <c r="G22" i="13" s="1"/>
  <c r="E22" i="13"/>
  <c r="AO21" i="13"/>
  <c r="J21" i="13"/>
  <c r="I21" i="13"/>
  <c r="H21" i="13"/>
  <c r="L21" i="13" s="1"/>
  <c r="F21" i="13"/>
  <c r="AP21" i="13" s="1"/>
  <c r="E21" i="13"/>
  <c r="G21" i="13" s="1"/>
  <c r="AO20" i="13"/>
  <c r="J20" i="13"/>
  <c r="I20" i="13"/>
  <c r="H20" i="13"/>
  <c r="L20" i="13" s="1"/>
  <c r="M20" i="13" s="1"/>
  <c r="F20" i="13"/>
  <c r="G20" i="13" s="1"/>
  <c r="E20" i="13"/>
  <c r="AO19" i="13"/>
  <c r="J19" i="13"/>
  <c r="M19" i="13" s="1"/>
  <c r="I19" i="13"/>
  <c r="H19" i="13"/>
  <c r="L19" i="13" s="1"/>
  <c r="F19" i="13"/>
  <c r="AP19" i="13" s="1"/>
  <c r="E19" i="13"/>
  <c r="G19" i="13" s="1"/>
  <c r="AO18" i="13"/>
  <c r="J18" i="13"/>
  <c r="J17" i="12" s="1"/>
  <c r="I18" i="13"/>
  <c r="I17" i="12" s="1"/>
  <c r="H18" i="13"/>
  <c r="H17" i="12" s="1"/>
  <c r="F18" i="13"/>
  <c r="E18" i="13"/>
  <c r="E17" i="12" s="1"/>
  <c r="AO17" i="13"/>
  <c r="J17" i="13"/>
  <c r="I17" i="13"/>
  <c r="I18" i="12" s="1"/>
  <c r="H17" i="13"/>
  <c r="F17" i="13"/>
  <c r="AP17" i="13" s="1"/>
  <c r="E17" i="13"/>
  <c r="AO16" i="13"/>
  <c r="J16" i="13"/>
  <c r="J16" i="12" s="1"/>
  <c r="I16" i="13"/>
  <c r="I16" i="12" s="1"/>
  <c r="H16" i="13"/>
  <c r="H16" i="12" s="1"/>
  <c r="F16" i="13"/>
  <c r="E16" i="13"/>
  <c r="E16" i="12" s="1"/>
  <c r="AO14" i="13"/>
  <c r="J14" i="13"/>
  <c r="J15" i="12" s="1"/>
  <c r="I14" i="13"/>
  <c r="I15" i="12" s="1"/>
  <c r="H14" i="13"/>
  <c r="F14" i="13"/>
  <c r="AP14" i="13" s="1"/>
  <c r="E14" i="13"/>
  <c r="E15" i="12" s="1"/>
  <c r="AO12" i="13"/>
  <c r="J12" i="13"/>
  <c r="J10" i="12" s="1"/>
  <c r="I12" i="13"/>
  <c r="I10" i="12" s="1"/>
  <c r="H12" i="13"/>
  <c r="F12" i="13"/>
  <c r="E12" i="13"/>
  <c r="E10" i="12" s="1"/>
  <c r="AO13" i="13"/>
  <c r="J13" i="13"/>
  <c r="I13" i="13"/>
  <c r="I11" i="12" s="1"/>
  <c r="H13" i="13"/>
  <c r="F13" i="13"/>
  <c r="AP13" i="13" s="1"/>
  <c r="E13" i="13"/>
  <c r="AO15" i="13"/>
  <c r="J15" i="13"/>
  <c r="J14" i="12" s="1"/>
  <c r="I15" i="13"/>
  <c r="I14" i="12" s="1"/>
  <c r="H15" i="13"/>
  <c r="F15" i="13"/>
  <c r="AP15" i="13" s="1"/>
  <c r="E15" i="13"/>
  <c r="E14" i="12" s="1"/>
  <c r="AO7" i="13"/>
  <c r="J7" i="13"/>
  <c r="J8" i="12" s="1"/>
  <c r="I7" i="13"/>
  <c r="I8" i="12" s="1"/>
  <c r="H7" i="13"/>
  <c r="F7" i="13"/>
  <c r="AP7" i="13" s="1"/>
  <c r="E7" i="13"/>
  <c r="E8" i="12" s="1"/>
  <c r="AO6" i="13"/>
  <c r="J6" i="13"/>
  <c r="J13" i="12" s="1"/>
  <c r="I6" i="13"/>
  <c r="I13" i="12" s="1"/>
  <c r="H6" i="13"/>
  <c r="F6" i="13"/>
  <c r="AP6" i="13" s="1"/>
  <c r="E6" i="13"/>
  <c r="E13" i="12" s="1"/>
  <c r="AO11" i="13"/>
  <c r="J11" i="13"/>
  <c r="J5" i="12" s="1"/>
  <c r="I11" i="13"/>
  <c r="I5" i="12" s="1"/>
  <c r="H11" i="13"/>
  <c r="F11" i="13"/>
  <c r="E11" i="13"/>
  <c r="E5" i="12" s="1"/>
  <c r="AO9" i="13"/>
  <c r="J9" i="13"/>
  <c r="J9" i="12" s="1"/>
  <c r="I9" i="13"/>
  <c r="I9" i="12" s="1"/>
  <c r="H9" i="13"/>
  <c r="F9" i="13"/>
  <c r="E9" i="13"/>
  <c r="E9" i="12" s="1"/>
  <c r="AO8" i="13"/>
  <c r="J8" i="13"/>
  <c r="J6" i="12" s="1"/>
  <c r="I8" i="13"/>
  <c r="H8" i="13"/>
  <c r="H6" i="12" s="1"/>
  <c r="F8" i="13"/>
  <c r="E8" i="13"/>
  <c r="E6" i="12" s="1"/>
  <c r="AO10" i="13"/>
  <c r="J10" i="13"/>
  <c r="J12" i="12" s="1"/>
  <c r="I10" i="13"/>
  <c r="I12" i="12" s="1"/>
  <c r="H10" i="13"/>
  <c r="F10" i="13"/>
  <c r="F12" i="12" s="1"/>
  <c r="E10" i="13"/>
  <c r="AO5" i="13"/>
  <c r="J5" i="13"/>
  <c r="J7" i="12" s="1"/>
  <c r="I5" i="13"/>
  <c r="I7" i="12" s="1"/>
  <c r="H5" i="13"/>
  <c r="H7" i="12" s="1"/>
  <c r="F5" i="13"/>
  <c r="E5" i="13"/>
  <c r="E7" i="12" s="1"/>
  <c r="AO4" i="13"/>
  <c r="J4" i="13"/>
  <c r="J4" i="12" s="1"/>
  <c r="I4" i="13"/>
  <c r="I4" i="12" s="1"/>
  <c r="H4" i="13"/>
  <c r="H4" i="12" s="1"/>
  <c r="F4" i="13"/>
  <c r="F4" i="12" s="1"/>
  <c r="E4" i="13"/>
  <c r="E4" i="12" s="1"/>
  <c r="N4" i="12" s="1"/>
  <c r="R45" i="14"/>
  <c r="AR45" i="14" s="1"/>
  <c r="R44" i="14"/>
  <c r="AR44" i="14" s="1"/>
  <c r="R41" i="14"/>
  <c r="R43" i="14" s="1"/>
  <c r="AR43" i="14" s="1"/>
  <c r="K41" i="14"/>
  <c r="AR19" i="14"/>
  <c r="J19" i="14"/>
  <c r="J26" i="10" s="1"/>
  <c r="I19" i="14"/>
  <c r="I26" i="10" s="1"/>
  <c r="H19" i="14"/>
  <c r="H26" i="10" s="1"/>
  <c r="F19" i="14"/>
  <c r="AS19" i="14" s="1"/>
  <c r="E19" i="14"/>
  <c r="E26" i="10" s="1"/>
  <c r="AR37" i="14"/>
  <c r="J37" i="14"/>
  <c r="I37" i="14"/>
  <c r="H37" i="14"/>
  <c r="F37" i="14"/>
  <c r="E37" i="14"/>
  <c r="AR38" i="14"/>
  <c r="J38" i="14"/>
  <c r="J30" i="10" s="1"/>
  <c r="I38" i="14"/>
  <c r="I30" i="10" s="1"/>
  <c r="H38" i="14"/>
  <c r="H30" i="10" s="1"/>
  <c r="F38" i="14"/>
  <c r="AS38" i="14" s="1"/>
  <c r="E38" i="14"/>
  <c r="E30" i="10" s="1"/>
  <c r="AR36" i="14"/>
  <c r="J36" i="14"/>
  <c r="J28" i="10" s="1"/>
  <c r="I36" i="14"/>
  <c r="I28" i="10" s="1"/>
  <c r="H36" i="14"/>
  <c r="F36" i="14"/>
  <c r="AS36" i="14" s="1"/>
  <c r="E36" i="14"/>
  <c r="E28" i="10" s="1"/>
  <c r="AR26" i="14"/>
  <c r="J26" i="14"/>
  <c r="J23" i="10" s="1"/>
  <c r="I26" i="14"/>
  <c r="I23" i="10" s="1"/>
  <c r="H26" i="14"/>
  <c r="H23" i="10" s="1"/>
  <c r="F26" i="14"/>
  <c r="AS26" i="14" s="1"/>
  <c r="E26" i="14"/>
  <c r="E23" i="10" s="1"/>
  <c r="AR21" i="14"/>
  <c r="J21" i="14"/>
  <c r="J19" i="10" s="1"/>
  <c r="I21" i="14"/>
  <c r="I19" i="10" s="1"/>
  <c r="H21" i="14"/>
  <c r="H19" i="10" s="1"/>
  <c r="F21" i="14"/>
  <c r="AS21" i="14" s="1"/>
  <c r="E21" i="14"/>
  <c r="E19" i="10" s="1"/>
  <c r="AR28" i="14"/>
  <c r="J28" i="14"/>
  <c r="I28" i="14"/>
  <c r="H28" i="14"/>
  <c r="F28" i="14"/>
  <c r="AS28" i="14" s="1"/>
  <c r="E28" i="14"/>
  <c r="AR27" i="14"/>
  <c r="J27" i="14"/>
  <c r="I27" i="14"/>
  <c r="H27" i="14"/>
  <c r="F27" i="14"/>
  <c r="AS27" i="14" s="1"/>
  <c r="E27" i="14"/>
  <c r="AR35" i="14"/>
  <c r="J35" i="14"/>
  <c r="J17" i="10" s="1"/>
  <c r="I35" i="14"/>
  <c r="I17" i="10" s="1"/>
  <c r="H35" i="14"/>
  <c r="H17" i="10" s="1"/>
  <c r="F35" i="14"/>
  <c r="AS35" i="14" s="1"/>
  <c r="E35" i="14"/>
  <c r="E17" i="10" s="1"/>
  <c r="AR34" i="14"/>
  <c r="J34" i="14"/>
  <c r="J14" i="10" s="1"/>
  <c r="I34" i="14"/>
  <c r="I14" i="10" s="1"/>
  <c r="H34" i="14"/>
  <c r="H14" i="10" s="1"/>
  <c r="F34" i="14"/>
  <c r="AS34" i="14" s="1"/>
  <c r="E34" i="14"/>
  <c r="E14" i="10" s="1"/>
  <c r="AR16" i="14"/>
  <c r="J16" i="14"/>
  <c r="J21" i="10" s="1"/>
  <c r="I16" i="14"/>
  <c r="I21" i="10" s="1"/>
  <c r="H16" i="14"/>
  <c r="H21" i="10" s="1"/>
  <c r="F16" i="14"/>
  <c r="AS16" i="14" s="1"/>
  <c r="E16" i="14"/>
  <c r="E21" i="10" s="1"/>
  <c r="AR33" i="14"/>
  <c r="J33" i="14"/>
  <c r="J24" i="10" s="1"/>
  <c r="I33" i="14"/>
  <c r="I24" i="10" s="1"/>
  <c r="H33" i="14"/>
  <c r="H24" i="10" s="1"/>
  <c r="F33" i="14"/>
  <c r="AS33" i="14" s="1"/>
  <c r="E33" i="14"/>
  <c r="E24" i="10" s="1"/>
  <c r="AR13" i="14"/>
  <c r="J13" i="14"/>
  <c r="J9" i="10" s="1"/>
  <c r="I13" i="14"/>
  <c r="I9" i="10" s="1"/>
  <c r="H13" i="14"/>
  <c r="H9" i="10" s="1"/>
  <c r="F13" i="14"/>
  <c r="F9" i="10" s="1"/>
  <c r="E13" i="14"/>
  <c r="E9" i="10" s="1"/>
  <c r="AR17" i="14"/>
  <c r="J17" i="14"/>
  <c r="I17" i="14"/>
  <c r="H17" i="14"/>
  <c r="F17" i="14"/>
  <c r="AS17" i="14" s="1"/>
  <c r="E17" i="14"/>
  <c r="AR18" i="14"/>
  <c r="J18" i="14"/>
  <c r="J18" i="10" s="1"/>
  <c r="I18" i="14"/>
  <c r="I18" i="10" s="1"/>
  <c r="H18" i="14"/>
  <c r="H18" i="10" s="1"/>
  <c r="F18" i="14"/>
  <c r="F18" i="10" s="1"/>
  <c r="E18" i="14"/>
  <c r="E18" i="10" s="1"/>
  <c r="AR23" i="14"/>
  <c r="J23" i="14"/>
  <c r="J25" i="10" s="1"/>
  <c r="I23" i="14"/>
  <c r="I25" i="10" s="1"/>
  <c r="H23" i="14"/>
  <c r="F23" i="14"/>
  <c r="AS23" i="14" s="1"/>
  <c r="E23" i="14"/>
  <c r="E25" i="10" s="1"/>
  <c r="AR25" i="14"/>
  <c r="J25" i="14"/>
  <c r="J20" i="10" s="1"/>
  <c r="I25" i="14"/>
  <c r="I20" i="10" s="1"/>
  <c r="H25" i="14"/>
  <c r="H20" i="10" s="1"/>
  <c r="F25" i="14"/>
  <c r="F20" i="10" s="1"/>
  <c r="E25" i="14"/>
  <c r="E20" i="10" s="1"/>
  <c r="AR14" i="14"/>
  <c r="J14" i="14"/>
  <c r="I14" i="14"/>
  <c r="H14" i="14"/>
  <c r="F14" i="14"/>
  <c r="AS14" i="14" s="1"/>
  <c r="E14" i="14"/>
  <c r="AR22" i="14"/>
  <c r="J22" i="14"/>
  <c r="J27" i="10" s="1"/>
  <c r="I22" i="14"/>
  <c r="I27" i="10" s="1"/>
  <c r="H22" i="14"/>
  <c r="H27" i="10" s="1"/>
  <c r="F22" i="14"/>
  <c r="F27" i="10" s="1"/>
  <c r="E22" i="14"/>
  <c r="E27" i="10" s="1"/>
  <c r="AR10" i="14"/>
  <c r="J10" i="14"/>
  <c r="J7" i="10" s="1"/>
  <c r="I10" i="14"/>
  <c r="I7" i="10" s="1"/>
  <c r="H10" i="14"/>
  <c r="H7" i="10" s="1"/>
  <c r="F10" i="14"/>
  <c r="AS10" i="14" s="1"/>
  <c r="E10" i="14"/>
  <c r="E7" i="10" s="1"/>
  <c r="AR9" i="14"/>
  <c r="J9" i="14"/>
  <c r="J10" i="10" s="1"/>
  <c r="I9" i="14"/>
  <c r="I10" i="10" s="1"/>
  <c r="H9" i="14"/>
  <c r="H10" i="10" s="1"/>
  <c r="F9" i="14"/>
  <c r="F10" i="10" s="1"/>
  <c r="E9" i="14"/>
  <c r="E10" i="10" s="1"/>
  <c r="AR7" i="14"/>
  <c r="J7" i="14"/>
  <c r="J8" i="10" s="1"/>
  <c r="I7" i="14"/>
  <c r="I8" i="10" s="1"/>
  <c r="H7" i="14"/>
  <c r="H8" i="10" s="1"/>
  <c r="F7" i="14"/>
  <c r="AS7" i="14" s="1"/>
  <c r="E7" i="14"/>
  <c r="E8" i="10" s="1"/>
  <c r="AR15" i="14"/>
  <c r="J15" i="14"/>
  <c r="J11" i="10" s="1"/>
  <c r="I15" i="14"/>
  <c r="I11" i="10" s="1"/>
  <c r="H15" i="14"/>
  <c r="H11" i="10" s="1"/>
  <c r="F15" i="14"/>
  <c r="F11" i="10" s="1"/>
  <c r="E15" i="14"/>
  <c r="E11" i="10" s="1"/>
  <c r="AR20" i="14"/>
  <c r="J20" i="14"/>
  <c r="I20" i="14"/>
  <c r="H20" i="14"/>
  <c r="F20" i="14"/>
  <c r="AS20" i="14" s="1"/>
  <c r="E20" i="14"/>
  <c r="AR24" i="14"/>
  <c r="J24" i="14"/>
  <c r="J12" i="10" s="1"/>
  <c r="I24" i="14"/>
  <c r="I12" i="10" s="1"/>
  <c r="H24" i="14"/>
  <c r="H12" i="10" s="1"/>
  <c r="F24" i="14"/>
  <c r="F12" i="10" s="1"/>
  <c r="E24" i="14"/>
  <c r="E12" i="10" s="1"/>
  <c r="AR12" i="14"/>
  <c r="J12" i="14"/>
  <c r="J15" i="10" s="1"/>
  <c r="I12" i="14"/>
  <c r="I15" i="10" s="1"/>
  <c r="H12" i="14"/>
  <c r="H15" i="10" s="1"/>
  <c r="F12" i="14"/>
  <c r="E12" i="14"/>
  <c r="E15" i="10" s="1"/>
  <c r="AR11" i="14"/>
  <c r="J11" i="14"/>
  <c r="J16" i="10" s="1"/>
  <c r="I11" i="14"/>
  <c r="I16" i="10" s="1"/>
  <c r="H11" i="14"/>
  <c r="H16" i="10" s="1"/>
  <c r="F11" i="14"/>
  <c r="F16" i="10" s="1"/>
  <c r="E11" i="14"/>
  <c r="E16" i="10" s="1"/>
  <c r="AR6" i="14"/>
  <c r="J6" i="14"/>
  <c r="J6" i="10" s="1"/>
  <c r="I6" i="14"/>
  <c r="I6" i="10" s="1"/>
  <c r="H6" i="14"/>
  <c r="H6" i="10" s="1"/>
  <c r="F6" i="14"/>
  <c r="AS6" i="14" s="1"/>
  <c r="E6" i="14"/>
  <c r="AR8" i="14"/>
  <c r="J8" i="14"/>
  <c r="J13" i="10" s="1"/>
  <c r="I8" i="14"/>
  <c r="I13" i="10" s="1"/>
  <c r="H8" i="14"/>
  <c r="H13" i="10" s="1"/>
  <c r="F8" i="14"/>
  <c r="F13" i="10" s="1"/>
  <c r="E8" i="14"/>
  <c r="E13" i="10" s="1"/>
  <c r="AR5" i="14"/>
  <c r="J5" i="14"/>
  <c r="J4" i="10" s="1"/>
  <c r="I5" i="14"/>
  <c r="I4" i="10" s="1"/>
  <c r="H5" i="14"/>
  <c r="H4" i="10" s="1"/>
  <c r="F5" i="14"/>
  <c r="AS5" i="14" s="1"/>
  <c r="E5" i="14"/>
  <c r="E4" i="10" s="1"/>
  <c r="AR4" i="14"/>
  <c r="J4" i="14"/>
  <c r="J5" i="10" s="1"/>
  <c r="I4" i="14"/>
  <c r="I5" i="10" s="1"/>
  <c r="H4" i="14"/>
  <c r="H5" i="10" s="1"/>
  <c r="F4" i="14"/>
  <c r="F5" i="10" s="1"/>
  <c r="E4" i="14"/>
  <c r="E5" i="10" s="1"/>
  <c r="AO20" i="6"/>
  <c r="AP20" i="6" s="1"/>
  <c r="L20" i="6"/>
  <c r="M20" i="6" s="1"/>
  <c r="J20" i="6"/>
  <c r="I20" i="6"/>
  <c r="H20" i="6"/>
  <c r="G20" i="6"/>
  <c r="F20" i="6"/>
  <c r="E20" i="6"/>
  <c r="AO17" i="6"/>
  <c r="AP17" i="6" s="1"/>
  <c r="J17" i="6"/>
  <c r="I17" i="6"/>
  <c r="H17" i="6"/>
  <c r="L17" i="6" s="1"/>
  <c r="F17" i="6"/>
  <c r="E17" i="6"/>
  <c r="G17" i="6" s="1"/>
  <c r="AO16" i="6"/>
  <c r="L16" i="6"/>
  <c r="M16" i="6" s="1"/>
  <c r="J16" i="6"/>
  <c r="I16" i="6"/>
  <c r="H16" i="6"/>
  <c r="G16" i="6"/>
  <c r="F16" i="6"/>
  <c r="AP16" i="6" s="1"/>
  <c r="E16" i="6"/>
  <c r="AO15" i="6"/>
  <c r="AP15" i="6" s="1"/>
  <c r="J15" i="6"/>
  <c r="M15" i="6" s="1"/>
  <c r="I15" i="6"/>
  <c r="H15" i="6"/>
  <c r="L15" i="6" s="1"/>
  <c r="F15" i="6"/>
  <c r="E15" i="6"/>
  <c r="G15" i="6" s="1"/>
  <c r="AO14" i="6"/>
  <c r="L14" i="6"/>
  <c r="M14" i="6" s="1"/>
  <c r="J14" i="6"/>
  <c r="I14" i="6"/>
  <c r="H14" i="6"/>
  <c r="G14" i="6"/>
  <c r="F14" i="6"/>
  <c r="AP14" i="6" s="1"/>
  <c r="E14" i="6"/>
  <c r="AO13" i="6"/>
  <c r="AP13" i="6" s="1"/>
  <c r="J13" i="6"/>
  <c r="I13" i="6"/>
  <c r="H13" i="6"/>
  <c r="L13" i="6" s="1"/>
  <c r="F13" i="6"/>
  <c r="E13" i="6"/>
  <c r="G13" i="6" s="1"/>
  <c r="AO12" i="6"/>
  <c r="L12" i="6"/>
  <c r="M12" i="6" s="1"/>
  <c r="J12" i="6"/>
  <c r="I12" i="6"/>
  <c r="H12" i="6"/>
  <c r="G12" i="6"/>
  <c r="F12" i="6"/>
  <c r="AP12" i="6" s="1"/>
  <c r="E12" i="6"/>
  <c r="AO11" i="6"/>
  <c r="AP11" i="6" s="1"/>
  <c r="J11" i="6"/>
  <c r="M11" i="6" s="1"/>
  <c r="I11" i="6"/>
  <c r="H11" i="6"/>
  <c r="L11" i="6" s="1"/>
  <c r="F11" i="6"/>
  <c r="E11" i="6"/>
  <c r="G11" i="6" s="1"/>
  <c r="AO10" i="6"/>
  <c r="L10" i="6"/>
  <c r="M10" i="6" s="1"/>
  <c r="J10" i="6"/>
  <c r="I10" i="6"/>
  <c r="H10" i="6"/>
  <c r="G10" i="6"/>
  <c r="F10" i="6"/>
  <c r="AP10" i="6" s="1"/>
  <c r="E10" i="6"/>
  <c r="AO9" i="6"/>
  <c r="AP9" i="6" s="1"/>
  <c r="J9" i="6"/>
  <c r="I9" i="6"/>
  <c r="H9" i="6"/>
  <c r="L9" i="6" s="1"/>
  <c r="F9" i="6"/>
  <c r="E9" i="6"/>
  <c r="G9" i="6" s="1"/>
  <c r="AO8" i="6"/>
  <c r="L8" i="6"/>
  <c r="M8" i="6" s="1"/>
  <c r="J8" i="6"/>
  <c r="I8" i="6"/>
  <c r="H8" i="6"/>
  <c r="G8" i="6"/>
  <c r="F8" i="6"/>
  <c r="AP8" i="6" s="1"/>
  <c r="E8" i="6"/>
  <c r="AO7" i="6"/>
  <c r="AP7" i="6" s="1"/>
  <c r="J7" i="6"/>
  <c r="M7" i="6" s="1"/>
  <c r="I7" i="6"/>
  <c r="H7" i="6"/>
  <c r="L7" i="6" s="1"/>
  <c r="F7" i="6"/>
  <c r="E7" i="6"/>
  <c r="G7" i="6" s="1"/>
  <c r="AO6" i="6"/>
  <c r="L6" i="6"/>
  <c r="M6" i="6" s="1"/>
  <c r="J6" i="6"/>
  <c r="I6" i="6"/>
  <c r="H6" i="6"/>
  <c r="G6" i="6"/>
  <c r="F6" i="6"/>
  <c r="AP6" i="6" s="1"/>
  <c r="E6" i="6"/>
  <c r="AO5" i="6"/>
  <c r="AP5" i="6" s="1"/>
  <c r="J5" i="6"/>
  <c r="I5" i="6"/>
  <c r="H5" i="6"/>
  <c r="L5" i="6" s="1"/>
  <c r="F5" i="6"/>
  <c r="E5" i="6"/>
  <c r="G5" i="6" s="1"/>
  <c r="AO4" i="6"/>
  <c r="L4" i="6"/>
  <c r="M4" i="6" s="1"/>
  <c r="J4" i="6"/>
  <c r="I4" i="6"/>
  <c r="H4" i="6"/>
  <c r="G4" i="6"/>
  <c r="F4" i="6"/>
  <c r="AP4" i="6" s="1"/>
  <c r="E4" i="6"/>
  <c r="AR33" i="5"/>
  <c r="AS33" i="5" s="1"/>
  <c r="L33" i="5"/>
  <c r="J33" i="5"/>
  <c r="M33" i="5" s="1"/>
  <c r="I33" i="5"/>
  <c r="H33" i="5"/>
  <c r="G33" i="5"/>
  <c r="F33" i="5"/>
  <c r="E33" i="5"/>
  <c r="AR32" i="5"/>
  <c r="AS32" i="5" s="1"/>
  <c r="J32" i="5"/>
  <c r="I32" i="5"/>
  <c r="H32" i="5"/>
  <c r="L32" i="5" s="1"/>
  <c r="M32" i="5" s="1"/>
  <c r="F32" i="5"/>
  <c r="E32" i="5"/>
  <c r="G32" i="5" s="1"/>
  <c r="AR31" i="5"/>
  <c r="L31" i="5"/>
  <c r="M31" i="5" s="1"/>
  <c r="J31" i="5"/>
  <c r="I31" i="5"/>
  <c r="H31" i="5"/>
  <c r="G31" i="5"/>
  <c r="F31" i="5"/>
  <c r="AS31" i="5" s="1"/>
  <c r="E31" i="5"/>
  <c r="AR30" i="5"/>
  <c r="AS30" i="5" s="1"/>
  <c r="J30" i="5"/>
  <c r="I30" i="5"/>
  <c r="H30" i="5"/>
  <c r="L30" i="5" s="1"/>
  <c r="M30" i="5" s="1"/>
  <c r="F30" i="5"/>
  <c r="E30" i="5"/>
  <c r="G30" i="5" s="1"/>
  <c r="AR29" i="5"/>
  <c r="L29" i="5"/>
  <c r="M29" i="5" s="1"/>
  <c r="J29" i="5"/>
  <c r="I29" i="5"/>
  <c r="H29" i="5"/>
  <c r="G29" i="5"/>
  <c r="F29" i="5"/>
  <c r="AS29" i="5" s="1"/>
  <c r="E29" i="5"/>
  <c r="AR28" i="5"/>
  <c r="AS28" i="5" s="1"/>
  <c r="J28" i="5"/>
  <c r="I28" i="5"/>
  <c r="H28" i="5"/>
  <c r="L28" i="5" s="1"/>
  <c r="M28" i="5" s="1"/>
  <c r="F28" i="5"/>
  <c r="E28" i="5"/>
  <c r="G28" i="5" s="1"/>
  <c r="AR27" i="5"/>
  <c r="L27" i="5"/>
  <c r="M27" i="5" s="1"/>
  <c r="J27" i="5"/>
  <c r="I27" i="5"/>
  <c r="H27" i="5"/>
  <c r="G27" i="5"/>
  <c r="F27" i="5"/>
  <c r="AS27" i="5" s="1"/>
  <c r="E27" i="5"/>
  <c r="AR26" i="5"/>
  <c r="AS26" i="5" s="1"/>
  <c r="J26" i="5"/>
  <c r="I26" i="5"/>
  <c r="H26" i="5"/>
  <c r="L26" i="5" s="1"/>
  <c r="M26" i="5" s="1"/>
  <c r="F26" i="5"/>
  <c r="E26" i="5"/>
  <c r="G26" i="5" s="1"/>
  <c r="AR25" i="5"/>
  <c r="L25" i="5"/>
  <c r="J25" i="5"/>
  <c r="M25" i="5" s="1"/>
  <c r="I25" i="5"/>
  <c r="H25" i="5"/>
  <c r="G25" i="5"/>
  <c r="F25" i="5"/>
  <c r="AS25" i="5" s="1"/>
  <c r="E25" i="5"/>
  <c r="AR24" i="5"/>
  <c r="AS24" i="5" s="1"/>
  <c r="J24" i="5"/>
  <c r="I24" i="5"/>
  <c r="H24" i="5"/>
  <c r="L24" i="5" s="1"/>
  <c r="M24" i="5" s="1"/>
  <c r="F24" i="5"/>
  <c r="E24" i="5"/>
  <c r="G24" i="5" s="1"/>
  <c r="AR23" i="5"/>
  <c r="L23" i="5"/>
  <c r="J23" i="5"/>
  <c r="M23" i="5" s="1"/>
  <c r="I23" i="5"/>
  <c r="H23" i="5"/>
  <c r="G23" i="5"/>
  <c r="F23" i="5"/>
  <c r="AS23" i="5" s="1"/>
  <c r="E23" i="5"/>
  <c r="AR22" i="5"/>
  <c r="AS22" i="5" s="1"/>
  <c r="J22" i="5"/>
  <c r="I22" i="5"/>
  <c r="H22" i="5"/>
  <c r="L22" i="5" s="1"/>
  <c r="M22" i="5" s="1"/>
  <c r="F22" i="5"/>
  <c r="E22" i="5"/>
  <c r="G22" i="5" s="1"/>
  <c r="AR21" i="5"/>
  <c r="L21" i="5"/>
  <c r="J21" i="5"/>
  <c r="M21" i="5" s="1"/>
  <c r="I21" i="5"/>
  <c r="H21" i="5"/>
  <c r="G21" i="5"/>
  <c r="F21" i="5"/>
  <c r="AS21" i="5" s="1"/>
  <c r="E21" i="5"/>
  <c r="AR20" i="5"/>
  <c r="AS20" i="5" s="1"/>
  <c r="J20" i="5"/>
  <c r="I20" i="5"/>
  <c r="H20" i="5"/>
  <c r="L20" i="5" s="1"/>
  <c r="M20" i="5" s="1"/>
  <c r="F20" i="5"/>
  <c r="E20" i="5"/>
  <c r="G20" i="5" s="1"/>
  <c r="AR19" i="5"/>
  <c r="L19" i="5"/>
  <c r="J19" i="5"/>
  <c r="M19" i="5" s="1"/>
  <c r="I19" i="5"/>
  <c r="H19" i="5"/>
  <c r="G19" i="5"/>
  <c r="F19" i="5"/>
  <c r="AS19" i="5" s="1"/>
  <c r="E19" i="5"/>
  <c r="AR18" i="5"/>
  <c r="AS18" i="5" s="1"/>
  <c r="J18" i="5"/>
  <c r="I18" i="5"/>
  <c r="H18" i="5"/>
  <c r="L18" i="5" s="1"/>
  <c r="M18" i="5" s="1"/>
  <c r="F18" i="5"/>
  <c r="E18" i="5"/>
  <c r="G18" i="5" s="1"/>
  <c r="AR17" i="5"/>
  <c r="L17" i="5"/>
  <c r="J17" i="5"/>
  <c r="M17" i="5" s="1"/>
  <c r="I17" i="5"/>
  <c r="H17" i="5"/>
  <c r="G17" i="5"/>
  <c r="F17" i="5"/>
  <c r="AS17" i="5" s="1"/>
  <c r="E17" i="5"/>
  <c r="AR16" i="5"/>
  <c r="AS16" i="5" s="1"/>
  <c r="J16" i="5"/>
  <c r="I16" i="5"/>
  <c r="H16" i="5"/>
  <c r="L16" i="5" s="1"/>
  <c r="M16" i="5" s="1"/>
  <c r="F16" i="5"/>
  <c r="E16" i="5"/>
  <c r="G16" i="5" s="1"/>
  <c r="AR15" i="5"/>
  <c r="L15" i="5"/>
  <c r="J15" i="5"/>
  <c r="M15" i="5" s="1"/>
  <c r="I15" i="5"/>
  <c r="H15" i="5"/>
  <c r="G15" i="5"/>
  <c r="F15" i="5"/>
  <c r="AS15" i="5" s="1"/>
  <c r="E15" i="5"/>
  <c r="AR14" i="5"/>
  <c r="AS14" i="5" s="1"/>
  <c r="J14" i="5"/>
  <c r="I14" i="5"/>
  <c r="H14" i="5"/>
  <c r="L14" i="5" s="1"/>
  <c r="M14" i="5" s="1"/>
  <c r="F14" i="5"/>
  <c r="E14" i="5"/>
  <c r="G14" i="5" s="1"/>
  <c r="AR13" i="5"/>
  <c r="L13" i="5"/>
  <c r="J13" i="5"/>
  <c r="M13" i="5" s="1"/>
  <c r="I13" i="5"/>
  <c r="H13" i="5"/>
  <c r="G13" i="5"/>
  <c r="F13" i="5"/>
  <c r="AS13" i="5" s="1"/>
  <c r="E13" i="5"/>
  <c r="AR12" i="5"/>
  <c r="AS12" i="5" s="1"/>
  <c r="J12" i="5"/>
  <c r="I12" i="5"/>
  <c r="H12" i="5"/>
  <c r="L12" i="5" s="1"/>
  <c r="M12" i="5" s="1"/>
  <c r="F12" i="5"/>
  <c r="E12" i="5"/>
  <c r="G12" i="5" s="1"/>
  <c r="AR11" i="5"/>
  <c r="L11" i="5"/>
  <c r="J11" i="5"/>
  <c r="M11" i="5" s="1"/>
  <c r="I11" i="5"/>
  <c r="H11" i="5"/>
  <c r="G11" i="5"/>
  <c r="F11" i="5"/>
  <c r="AS11" i="5" s="1"/>
  <c r="E11" i="5"/>
  <c r="AR10" i="5"/>
  <c r="AS10" i="5" s="1"/>
  <c r="J10" i="5"/>
  <c r="I10" i="5"/>
  <c r="H10" i="5"/>
  <c r="L10" i="5" s="1"/>
  <c r="M10" i="5" s="1"/>
  <c r="F10" i="5"/>
  <c r="E10" i="5"/>
  <c r="G10" i="5" s="1"/>
  <c r="AR9" i="5"/>
  <c r="L9" i="5"/>
  <c r="J9" i="5"/>
  <c r="M9" i="5" s="1"/>
  <c r="I9" i="5"/>
  <c r="H9" i="5"/>
  <c r="F9" i="5"/>
  <c r="AS9" i="5" s="1"/>
  <c r="E9" i="5"/>
  <c r="AR8" i="5"/>
  <c r="AS8" i="5" s="1"/>
  <c r="J8" i="5"/>
  <c r="I8" i="5"/>
  <c r="H8" i="5"/>
  <c r="L8" i="5" s="1"/>
  <c r="M8" i="5" s="1"/>
  <c r="F8" i="5"/>
  <c r="E8" i="5"/>
  <c r="G8" i="5" s="1"/>
  <c r="AR7" i="5"/>
  <c r="L7" i="5"/>
  <c r="J7" i="5"/>
  <c r="M7" i="5" s="1"/>
  <c r="I7" i="5"/>
  <c r="H7" i="5"/>
  <c r="F7" i="5"/>
  <c r="AS7" i="5" s="1"/>
  <c r="E7" i="5"/>
  <c r="AR6" i="5"/>
  <c r="AS6" i="5" s="1"/>
  <c r="J6" i="5"/>
  <c r="I6" i="5"/>
  <c r="H6" i="5"/>
  <c r="L6" i="5" s="1"/>
  <c r="M6" i="5" s="1"/>
  <c r="F6" i="5"/>
  <c r="E6" i="5"/>
  <c r="G6" i="5" s="1"/>
  <c r="AR5" i="5"/>
  <c r="L5" i="5"/>
  <c r="J5" i="5"/>
  <c r="M5" i="5" s="1"/>
  <c r="I5" i="5"/>
  <c r="H5" i="5"/>
  <c r="F5" i="5"/>
  <c r="AS5" i="5" s="1"/>
  <c r="E5" i="5"/>
  <c r="AR4" i="5"/>
  <c r="AS4" i="5" s="1"/>
  <c r="J4" i="5"/>
  <c r="I4" i="5"/>
  <c r="H4" i="5"/>
  <c r="L4" i="5" s="1"/>
  <c r="M4" i="5" s="1"/>
  <c r="F4" i="5"/>
  <c r="E4" i="5"/>
  <c r="G4" i="5" s="1"/>
  <c r="O16" i="12" l="1"/>
  <c r="N9" i="12"/>
  <c r="N8" i="12"/>
  <c r="O17" i="12"/>
  <c r="N17" i="12"/>
  <c r="BD11" i="13"/>
  <c r="BD14" i="13"/>
  <c r="BD16" i="13"/>
  <c r="BH16" i="13" s="1"/>
  <c r="O18" i="12"/>
  <c r="O4" i="12"/>
  <c r="G10" i="13"/>
  <c r="G12" i="12" s="1"/>
  <c r="O9" i="12"/>
  <c r="L11" i="13"/>
  <c r="L5" i="12" s="1"/>
  <c r="O13" i="12"/>
  <c r="L7" i="13"/>
  <c r="L8" i="12" s="1"/>
  <c r="O14" i="12"/>
  <c r="L13" i="13"/>
  <c r="L11" i="12" s="1"/>
  <c r="O10" i="12"/>
  <c r="L14" i="13"/>
  <c r="L15" i="12" s="1"/>
  <c r="L17" i="13"/>
  <c r="L18" i="12" s="1"/>
  <c r="M18" i="12" s="1"/>
  <c r="BD12" i="13"/>
  <c r="BH12" i="13" s="1"/>
  <c r="BD17" i="13"/>
  <c r="BH17" i="13" s="1"/>
  <c r="O15" i="12"/>
  <c r="BD6" i="13"/>
  <c r="BD18" i="13"/>
  <c r="BH18" i="13" s="1"/>
  <c r="BH6" i="13"/>
  <c r="L8" i="13"/>
  <c r="L6" i="12" s="1"/>
  <c r="G16" i="13"/>
  <c r="G16" i="12" s="1"/>
  <c r="G18" i="13"/>
  <c r="G17" i="12" s="1"/>
  <c r="BD7" i="13"/>
  <c r="BH7" i="13" s="1"/>
  <c r="BD15" i="13"/>
  <c r="AQ7" i="13" s="1"/>
  <c r="H18" i="12"/>
  <c r="O7" i="12"/>
  <c r="L10" i="13"/>
  <c r="L12" i="12" s="1"/>
  <c r="M12" i="12" s="1"/>
  <c r="O6" i="12"/>
  <c r="L9" i="13"/>
  <c r="L9" i="12" s="1"/>
  <c r="M9" i="12" s="1"/>
  <c r="O5" i="12"/>
  <c r="O8" i="12"/>
  <c r="G13" i="13"/>
  <c r="G11" i="12" s="1"/>
  <c r="M13" i="13"/>
  <c r="L16" i="13"/>
  <c r="G17" i="13"/>
  <c r="G18" i="12" s="1"/>
  <c r="M17" i="13"/>
  <c r="L18" i="13"/>
  <c r="O28" i="13"/>
  <c r="AO28" i="13" s="1"/>
  <c r="BD4" i="13"/>
  <c r="AQ16" i="13" s="1"/>
  <c r="BD8" i="13"/>
  <c r="BD5" i="13"/>
  <c r="BD9" i="13"/>
  <c r="BH9" i="13" s="1"/>
  <c r="BD13" i="13"/>
  <c r="J18" i="12"/>
  <c r="F18" i="12"/>
  <c r="P18" i="12" s="1"/>
  <c r="F17" i="12"/>
  <c r="F16" i="12"/>
  <c r="N16" i="12" s="1"/>
  <c r="J11" i="12"/>
  <c r="E12" i="12"/>
  <c r="AQ10" i="13"/>
  <c r="H12" i="12"/>
  <c r="AP10" i="13"/>
  <c r="AQ4" i="13"/>
  <c r="AP4" i="13"/>
  <c r="G8" i="13"/>
  <c r="G6" i="12" s="1"/>
  <c r="AQ8" i="13"/>
  <c r="F6" i="12"/>
  <c r="P6" i="12" s="1"/>
  <c r="M8" i="13"/>
  <c r="I6" i="12"/>
  <c r="G11" i="13"/>
  <c r="G5" i="12" s="1"/>
  <c r="AQ11" i="13"/>
  <c r="F5" i="12"/>
  <c r="N5" i="12" s="1"/>
  <c r="H5" i="12"/>
  <c r="G12" i="13"/>
  <c r="G10" i="12" s="1"/>
  <c r="BH14" i="13"/>
  <c r="L12" i="13"/>
  <c r="F10" i="12"/>
  <c r="P10" i="12" s="1"/>
  <c r="H10" i="12"/>
  <c r="BH10" i="13"/>
  <c r="AR6" i="13" s="1"/>
  <c r="AQ6" i="13"/>
  <c r="L6" i="13"/>
  <c r="F13" i="12"/>
  <c r="P13" i="12" s="1"/>
  <c r="G6" i="13"/>
  <c r="G13" i="12" s="1"/>
  <c r="H13" i="12"/>
  <c r="M9" i="13"/>
  <c r="AP9" i="13"/>
  <c r="BH8" i="13"/>
  <c r="G9" i="13"/>
  <c r="G9" i="12" s="1"/>
  <c r="F9" i="12"/>
  <c r="H9" i="12"/>
  <c r="G7" i="13"/>
  <c r="G8" i="12" s="1"/>
  <c r="M7" i="13"/>
  <c r="BH11" i="13"/>
  <c r="F8" i="12"/>
  <c r="H8" i="12"/>
  <c r="J26" i="13"/>
  <c r="E11" i="12"/>
  <c r="AQ13" i="13"/>
  <c r="F11" i="12"/>
  <c r="H11" i="12"/>
  <c r="L15" i="13"/>
  <c r="F14" i="12"/>
  <c r="N14" i="12" s="1"/>
  <c r="G15" i="13"/>
  <c r="G14" i="12" s="1"/>
  <c r="P17" i="12"/>
  <c r="H14" i="12"/>
  <c r="AQ14" i="13"/>
  <c r="BH15" i="13"/>
  <c r="AR14" i="13" s="1"/>
  <c r="H26" i="13"/>
  <c r="I26" i="13"/>
  <c r="G14" i="13"/>
  <c r="G15" i="12" s="1"/>
  <c r="M14" i="13"/>
  <c r="M15" i="12"/>
  <c r="F15" i="12"/>
  <c r="P15" i="12" s="1"/>
  <c r="H15" i="12"/>
  <c r="G5" i="13"/>
  <c r="G7" i="12" s="1"/>
  <c r="E26" i="13"/>
  <c r="M6" i="12"/>
  <c r="M5" i="12"/>
  <c r="F26" i="13"/>
  <c r="AQ5" i="13"/>
  <c r="F7" i="12"/>
  <c r="N7" i="12" s="1"/>
  <c r="L5" i="13"/>
  <c r="L7" i="12" s="1"/>
  <c r="M7" i="12" s="1"/>
  <c r="O4" i="10"/>
  <c r="O7" i="10"/>
  <c r="O29" i="10"/>
  <c r="N29" i="10"/>
  <c r="N13" i="10"/>
  <c r="O13" i="10"/>
  <c r="O12" i="10"/>
  <c r="N12" i="10"/>
  <c r="O11" i="10"/>
  <c r="N11" i="10"/>
  <c r="N27" i="10"/>
  <c r="O27" i="10"/>
  <c r="O20" i="10"/>
  <c r="P20" i="10" s="1"/>
  <c r="N20" i="10"/>
  <c r="O18" i="10"/>
  <c r="N18" i="10"/>
  <c r="N9" i="10"/>
  <c r="O9" i="10"/>
  <c r="P9" i="10" s="1"/>
  <c r="O21" i="10"/>
  <c r="O17" i="10"/>
  <c r="O23" i="10"/>
  <c r="N30" i="10"/>
  <c r="O30" i="10"/>
  <c r="O26" i="10"/>
  <c r="O16" i="10"/>
  <c r="N16" i="10"/>
  <c r="O10" i="10"/>
  <c r="N10" i="10"/>
  <c r="O22" i="10"/>
  <c r="N22" i="10"/>
  <c r="N5" i="10"/>
  <c r="O5" i="10"/>
  <c r="P5" i="10" s="1"/>
  <c r="O15" i="10"/>
  <c r="O8" i="10"/>
  <c r="O25" i="10"/>
  <c r="O24" i="10"/>
  <c r="O14" i="10"/>
  <c r="O19" i="10"/>
  <c r="O28" i="10"/>
  <c r="AU23" i="14"/>
  <c r="AU34" i="14"/>
  <c r="AU36" i="14"/>
  <c r="AU6" i="14"/>
  <c r="BH32" i="14"/>
  <c r="BH28" i="14"/>
  <c r="P13" i="10"/>
  <c r="P18" i="10"/>
  <c r="BH4" i="14"/>
  <c r="BH8" i="14"/>
  <c r="BH12" i="14"/>
  <c r="BH16" i="14"/>
  <c r="BJ20" i="14"/>
  <c r="AU18" i="14" s="1"/>
  <c r="BH24" i="14"/>
  <c r="AT24" i="14" s="1"/>
  <c r="BH37" i="14"/>
  <c r="BH31" i="14"/>
  <c r="BH27" i="14"/>
  <c r="BH19" i="14"/>
  <c r="AT19" i="14" s="1"/>
  <c r="F30" i="10"/>
  <c r="F17" i="10"/>
  <c r="N17" i="10" s="1"/>
  <c r="BJ5" i="14"/>
  <c r="AU5" i="14" s="1"/>
  <c r="BH9" i="14"/>
  <c r="BJ13" i="14"/>
  <c r="AU7" i="14" s="1"/>
  <c r="BJ17" i="14"/>
  <c r="BJ21" i="14"/>
  <c r="AU17" i="14" s="1"/>
  <c r="BH25" i="14"/>
  <c r="BJ33" i="14"/>
  <c r="BH36" i="14"/>
  <c r="BH30" i="14"/>
  <c r="BH26" i="14"/>
  <c r="BH18" i="14"/>
  <c r="F28" i="10"/>
  <c r="N28" i="10" s="1"/>
  <c r="F25" i="10"/>
  <c r="BJ6" i="14"/>
  <c r="AU8" i="14" s="1"/>
  <c r="BJ10" i="14"/>
  <c r="AU10" i="14" s="1"/>
  <c r="BJ14" i="14"/>
  <c r="BH22" i="14"/>
  <c r="BH34" i="14"/>
  <c r="BH38" i="14"/>
  <c r="BH35" i="14"/>
  <c r="BH29" i="14"/>
  <c r="BJ11" i="14"/>
  <c r="AU20" i="14" s="1"/>
  <c r="BJ38" i="14"/>
  <c r="AU19" i="14" s="1"/>
  <c r="F26" i="10"/>
  <c r="N26" i="10" s="1"/>
  <c r="BH21" i="14"/>
  <c r="AT21" i="14" s="1"/>
  <c r="F24" i="10"/>
  <c r="N24" i="10" s="1"/>
  <c r="BJ24" i="14"/>
  <c r="F21" i="10"/>
  <c r="N21" i="10" s="1"/>
  <c r="BJ16" i="14"/>
  <c r="AU22" i="14" s="1"/>
  <c r="BH17" i="14"/>
  <c r="BH33" i="14"/>
  <c r="F19" i="10"/>
  <c r="N19" i="10" s="1"/>
  <c r="P27" i="10"/>
  <c r="BJ34" i="14"/>
  <c r="AU26" i="14" s="1"/>
  <c r="F23" i="10"/>
  <c r="P16" i="10"/>
  <c r="BH14" i="14"/>
  <c r="P10" i="10"/>
  <c r="F14" i="10"/>
  <c r="N14" i="10" s="1"/>
  <c r="F4" i="10"/>
  <c r="N4" i="10" s="1"/>
  <c r="BH10" i="14"/>
  <c r="BH13" i="14"/>
  <c r="F8" i="10"/>
  <c r="N8" i="10" s="1"/>
  <c r="BH15" i="14"/>
  <c r="F7" i="10"/>
  <c r="AS12" i="14"/>
  <c r="BJ9" i="14"/>
  <c r="AU12" i="14" s="1"/>
  <c r="F15" i="10"/>
  <c r="P15" i="10" s="1"/>
  <c r="E6" i="10"/>
  <c r="BH7" i="14"/>
  <c r="F6" i="10"/>
  <c r="P12" i="10"/>
  <c r="BH6" i="14"/>
  <c r="P29" i="10"/>
  <c r="P21" i="10"/>
  <c r="P22" i="10"/>
  <c r="BJ4" i="14"/>
  <c r="AU4" i="14" s="1"/>
  <c r="M8" i="12"/>
  <c r="P4" i="12"/>
  <c r="P11" i="10"/>
  <c r="BD11" i="6"/>
  <c r="BB6" i="6"/>
  <c r="BB7" i="6"/>
  <c r="BB18" i="6"/>
  <c r="BD14" i="6"/>
  <c r="BD4" i="6"/>
  <c r="BB17" i="6"/>
  <c r="BB13" i="6"/>
  <c r="BB9" i="6"/>
  <c r="BB5" i="6"/>
  <c r="BB20" i="6"/>
  <c r="BB16" i="6"/>
  <c r="BB12" i="6"/>
  <c r="BB8" i="6"/>
  <c r="BB4" i="6"/>
  <c r="AT9" i="14"/>
  <c r="AT35" i="14"/>
  <c r="AT26" i="14"/>
  <c r="G22" i="14"/>
  <c r="G27" i="10" s="1"/>
  <c r="G18" i="14"/>
  <c r="G18" i="10" s="1"/>
  <c r="G13" i="14"/>
  <c r="G9" i="10" s="1"/>
  <c r="AT20" i="14"/>
  <c r="AT10" i="14"/>
  <c r="AT23" i="14"/>
  <c r="AT33" i="14"/>
  <c r="AT27" i="14"/>
  <c r="AT31" i="14"/>
  <c r="AT36" i="14"/>
  <c r="G6" i="14"/>
  <c r="G6" i="10" s="1"/>
  <c r="G12" i="14"/>
  <c r="G15" i="10" s="1"/>
  <c r="G20" i="14"/>
  <c r="G10" i="14"/>
  <c r="G7" i="10" s="1"/>
  <c r="G14" i="14"/>
  <c r="G23" i="14"/>
  <c r="G25" i="10" s="1"/>
  <c r="G17" i="14"/>
  <c r="G33" i="14"/>
  <c r="G24" i="10" s="1"/>
  <c r="G34" i="14"/>
  <c r="G14" i="10" s="1"/>
  <c r="AT4" i="14"/>
  <c r="AT11" i="14"/>
  <c r="AT15" i="14"/>
  <c r="AT22" i="14"/>
  <c r="AT18" i="14"/>
  <c r="AT16" i="14"/>
  <c r="AT28" i="14"/>
  <c r="AT32" i="14"/>
  <c r="AT38" i="14"/>
  <c r="AT25" i="14"/>
  <c r="AT13" i="14"/>
  <c r="AT30" i="14"/>
  <c r="AT5" i="14"/>
  <c r="AT12" i="14"/>
  <c r="AT7" i="14"/>
  <c r="AT14" i="14"/>
  <c r="AT17" i="14"/>
  <c r="AT34" i="14"/>
  <c r="AT29" i="14"/>
  <c r="AT37" i="14"/>
  <c r="G27" i="14"/>
  <c r="G21" i="14"/>
  <c r="G19" i="10" s="1"/>
  <c r="G36" i="14"/>
  <c r="G28" i="10" s="1"/>
  <c r="L19" i="14"/>
  <c r="G29" i="14"/>
  <c r="G22" i="10" s="1"/>
  <c r="L32" i="14"/>
  <c r="G30" i="14"/>
  <c r="L20" i="8"/>
  <c r="M20" i="8" s="1"/>
  <c r="G20" i="8"/>
  <c r="M21" i="8"/>
  <c r="L18" i="6"/>
  <c r="G18" i="6"/>
  <c r="L19" i="6"/>
  <c r="M19" i="6" s="1"/>
  <c r="M18" i="6"/>
  <c r="G38" i="7"/>
  <c r="L36" i="7"/>
  <c r="G37" i="7"/>
  <c r="G36" i="7"/>
  <c r="G31" i="14"/>
  <c r="G4" i="14"/>
  <c r="G5" i="10" s="1"/>
  <c r="G11" i="14"/>
  <c r="G16" i="10" s="1"/>
  <c r="G15" i="14"/>
  <c r="G11" i="10" s="1"/>
  <c r="G9" i="14"/>
  <c r="G10" i="10" s="1"/>
  <c r="G25" i="14"/>
  <c r="G20" i="10" s="1"/>
  <c r="AS32" i="14"/>
  <c r="G8" i="14"/>
  <c r="G13" i="10" s="1"/>
  <c r="G24" i="14"/>
  <c r="G12" i="10" s="1"/>
  <c r="L4" i="14"/>
  <c r="L5" i="10" s="1"/>
  <c r="G5" i="14"/>
  <c r="G4" i="10" s="1"/>
  <c r="L8" i="14"/>
  <c r="L11" i="14"/>
  <c r="L16" i="10" s="1"/>
  <c r="M16" i="10" s="1"/>
  <c r="L24" i="14"/>
  <c r="L12" i="10" s="1"/>
  <c r="M12" i="10" s="1"/>
  <c r="L15" i="14"/>
  <c r="L11" i="10" s="1"/>
  <c r="M11" i="10" s="1"/>
  <c r="G7" i="14"/>
  <c r="G8" i="10" s="1"/>
  <c r="L9" i="14"/>
  <c r="L22" i="14"/>
  <c r="L27" i="10" s="1"/>
  <c r="M27" i="10" s="1"/>
  <c r="L25" i="14"/>
  <c r="L18" i="14"/>
  <c r="L18" i="10" s="1"/>
  <c r="M18" i="10" s="1"/>
  <c r="L13" i="14"/>
  <c r="L9" i="10" s="1"/>
  <c r="M9" i="10" s="1"/>
  <c r="L16" i="14"/>
  <c r="L21" i="10" s="1"/>
  <c r="M21" i="10" s="1"/>
  <c r="L35" i="14"/>
  <c r="L17" i="10" s="1"/>
  <c r="M17" i="10" s="1"/>
  <c r="L28" i="14"/>
  <c r="L26" i="14"/>
  <c r="L23" i="10" s="1"/>
  <c r="M23" i="10" s="1"/>
  <c r="L38" i="14"/>
  <c r="E41" i="14"/>
  <c r="G37" i="14"/>
  <c r="G32" i="14"/>
  <c r="G29" i="10" s="1"/>
  <c r="AS29" i="14"/>
  <c r="L29" i="14"/>
  <c r="L22" i="10" s="1"/>
  <c r="M22" i="10" s="1"/>
  <c r="L5" i="14"/>
  <c r="L4" i="10" s="1"/>
  <c r="M4" i="10" s="1"/>
  <c r="L6" i="14"/>
  <c r="L6" i="10" s="1"/>
  <c r="M6" i="10" s="1"/>
  <c r="L12" i="14"/>
  <c r="L15" i="10" s="1"/>
  <c r="M15" i="10" s="1"/>
  <c r="L20" i="14"/>
  <c r="M20" i="14" s="1"/>
  <c r="L7" i="14"/>
  <c r="L8" i="10" s="1"/>
  <c r="M8" i="10" s="1"/>
  <c r="L10" i="14"/>
  <c r="L7" i="10" s="1"/>
  <c r="M7" i="10" s="1"/>
  <c r="L14" i="14"/>
  <c r="M14" i="14" s="1"/>
  <c r="L23" i="14"/>
  <c r="L25" i="10" s="1"/>
  <c r="M25" i="10" s="1"/>
  <c r="L17" i="14"/>
  <c r="M17" i="14" s="1"/>
  <c r="L33" i="14"/>
  <c r="L24" i="10" s="1"/>
  <c r="M24" i="10" s="1"/>
  <c r="G16" i="14"/>
  <c r="G21" i="10" s="1"/>
  <c r="L34" i="14"/>
  <c r="L14" i="10" s="1"/>
  <c r="M14" i="10" s="1"/>
  <c r="G35" i="14"/>
  <c r="G17" i="10" s="1"/>
  <c r="L27" i="14"/>
  <c r="G28" i="14"/>
  <c r="L21" i="14"/>
  <c r="L19" i="10" s="1"/>
  <c r="M19" i="10" s="1"/>
  <c r="G26" i="14"/>
  <c r="G23" i="10" s="1"/>
  <c r="L36" i="14"/>
  <c r="L28" i="10" s="1"/>
  <c r="M28" i="10" s="1"/>
  <c r="G38" i="14"/>
  <c r="G30" i="10" s="1"/>
  <c r="G19" i="14"/>
  <c r="G26" i="10" s="1"/>
  <c r="L31" i="14"/>
  <c r="AS30" i="14"/>
  <c r="L30" i="14"/>
  <c r="M30" i="14" s="1"/>
  <c r="M36" i="7"/>
  <c r="L38" i="7"/>
  <c r="H41" i="14"/>
  <c r="I41" i="14"/>
  <c r="AS36" i="5"/>
  <c r="AS38" i="5"/>
  <c r="AS39" i="5"/>
  <c r="AS37" i="5"/>
  <c r="AS35" i="5"/>
  <c r="M38" i="5"/>
  <c r="L37" i="5"/>
  <c r="G38" i="5"/>
  <c r="L39" i="5"/>
  <c r="M39" i="5" s="1"/>
  <c r="G39" i="5"/>
  <c r="G37" i="5"/>
  <c r="L36" i="5"/>
  <c r="M36" i="5" s="1"/>
  <c r="G36" i="5"/>
  <c r="L35" i="5"/>
  <c r="M35" i="5" s="1"/>
  <c r="G35" i="5"/>
  <c r="M37" i="5"/>
  <c r="M21" i="13"/>
  <c r="M23" i="13"/>
  <c r="AP5" i="13"/>
  <c r="AP12" i="13"/>
  <c r="AP18" i="13"/>
  <c r="AP20" i="13"/>
  <c r="AP22" i="13"/>
  <c r="AP16" i="13"/>
  <c r="G4" i="13"/>
  <c r="G4" i="12" s="1"/>
  <c r="L4" i="13"/>
  <c r="L4" i="12" s="1"/>
  <c r="AP8" i="13"/>
  <c r="AP11" i="13"/>
  <c r="M15" i="14"/>
  <c r="AS37" i="14"/>
  <c r="F41" i="14"/>
  <c r="J41" i="14"/>
  <c r="L37" i="14"/>
  <c r="AR41" i="14"/>
  <c r="AS4" i="14"/>
  <c r="AS11" i="14"/>
  <c r="AS15" i="14"/>
  <c r="AS22" i="14"/>
  <c r="AS25" i="14"/>
  <c r="AS18" i="14"/>
  <c r="AS13" i="14"/>
  <c r="AS8" i="14"/>
  <c r="AS24" i="14"/>
  <c r="AS9" i="14"/>
  <c r="M5" i="6"/>
  <c r="M9" i="6"/>
  <c r="M13" i="6"/>
  <c r="M17" i="6"/>
  <c r="G7" i="5"/>
  <c r="G5" i="5"/>
  <c r="G9" i="5"/>
  <c r="P16" i="12" l="1"/>
  <c r="O12" i="12"/>
  <c r="P12" i="12" s="1"/>
  <c r="N12" i="12"/>
  <c r="O11" i="12"/>
  <c r="P11" i="12" s="1"/>
  <c r="N11" i="12"/>
  <c r="N13" i="12"/>
  <c r="M11" i="12"/>
  <c r="N6" i="12"/>
  <c r="N15" i="12"/>
  <c r="N10" i="12"/>
  <c r="P4" i="10"/>
  <c r="P7" i="10"/>
  <c r="P25" i="10"/>
  <c r="P5" i="12"/>
  <c r="P14" i="12"/>
  <c r="P9" i="12"/>
  <c r="AQ12" i="13"/>
  <c r="M11" i="13"/>
  <c r="AQ9" i="13"/>
  <c r="AQ18" i="13"/>
  <c r="AR12" i="13"/>
  <c r="AR11" i="13"/>
  <c r="AR8" i="13"/>
  <c r="AR15" i="13"/>
  <c r="M16" i="13"/>
  <c r="L16" i="12"/>
  <c r="M16" i="12" s="1"/>
  <c r="AR10" i="13"/>
  <c r="AR18" i="13"/>
  <c r="AQ15" i="13"/>
  <c r="BH13" i="13"/>
  <c r="AR13" i="13" s="1"/>
  <c r="P8" i="12"/>
  <c r="M10" i="13"/>
  <c r="BH5" i="13"/>
  <c r="AQ17" i="13"/>
  <c r="M18" i="13"/>
  <c r="L17" i="12"/>
  <c r="M17" i="12" s="1"/>
  <c r="AR7" i="13"/>
  <c r="BH4" i="13"/>
  <c r="M12" i="13"/>
  <c r="L10" i="12"/>
  <c r="M10" i="12" s="1"/>
  <c r="M6" i="13"/>
  <c r="L13" i="12"/>
  <c r="M13" i="12" s="1"/>
  <c r="M15" i="13"/>
  <c r="L14" i="12"/>
  <c r="M14" i="12" s="1"/>
  <c r="G26" i="13"/>
  <c r="P7" i="12"/>
  <c r="M5" i="13"/>
  <c r="P28" i="10"/>
  <c r="P30" i="10"/>
  <c r="P17" i="10"/>
  <c r="P26" i="10"/>
  <c r="O6" i="10"/>
  <c r="P6" i="10" s="1"/>
  <c r="N6" i="10"/>
  <c r="N15" i="10"/>
  <c r="N7" i="10"/>
  <c r="N25" i="10"/>
  <c r="P23" i="10"/>
  <c r="N23" i="10"/>
  <c r="P24" i="10"/>
  <c r="M32" i="14"/>
  <c r="L29" i="10"/>
  <c r="M29" i="10" s="1"/>
  <c r="AT8" i="14"/>
  <c r="AU9" i="14"/>
  <c r="AU14" i="14"/>
  <c r="AU13" i="14"/>
  <c r="M38" i="14"/>
  <c r="L30" i="10"/>
  <c r="M30" i="10" s="1"/>
  <c r="AU16" i="14"/>
  <c r="AU24" i="14"/>
  <c r="AU21" i="14"/>
  <c r="AU33" i="14"/>
  <c r="AT6" i="14"/>
  <c r="AU38" i="14"/>
  <c r="AU11" i="14"/>
  <c r="M19" i="14"/>
  <c r="L26" i="10"/>
  <c r="M26" i="10" s="1"/>
  <c r="M22" i="14"/>
  <c r="P19" i="10"/>
  <c r="M9" i="14"/>
  <c r="L10" i="10"/>
  <c r="M10" i="10" s="1"/>
  <c r="P14" i="10"/>
  <c r="M24" i="14"/>
  <c r="P8" i="10"/>
  <c r="M25" i="14"/>
  <c r="L20" i="10"/>
  <c r="M20" i="10" s="1"/>
  <c r="M8" i="14"/>
  <c r="L13" i="10"/>
  <c r="M13" i="10" s="1"/>
  <c r="M23" i="14"/>
  <c r="M4" i="14"/>
  <c r="M11" i="14"/>
  <c r="M12" i="14"/>
  <c r="M29" i="14"/>
  <c r="M36" i="14"/>
  <c r="M21" i="14"/>
  <c r="M27" i="14"/>
  <c r="M34" i="14"/>
  <c r="M33" i="14"/>
  <c r="L41" i="14"/>
  <c r="M41" i="14" s="1"/>
  <c r="G41" i="14"/>
  <c r="M10" i="14"/>
  <c r="M6" i="14"/>
  <c r="M18" i="14"/>
  <c r="M31" i="14"/>
  <c r="M7" i="14"/>
  <c r="M5" i="14"/>
  <c r="M26" i="14"/>
  <c r="M28" i="14"/>
  <c r="M35" i="14"/>
  <c r="M16" i="14"/>
  <c r="M13" i="14"/>
  <c r="M38" i="7"/>
  <c r="L26" i="13"/>
  <c r="M4" i="13"/>
  <c r="M37" i="14"/>
  <c r="AG45" i="5"/>
  <c r="AG44" i="5"/>
  <c r="AD45" i="5"/>
  <c r="AD44" i="5"/>
  <c r="AA45" i="5"/>
  <c r="AA44" i="5"/>
  <c r="X45" i="5"/>
  <c r="X44" i="5"/>
  <c r="U45" i="5"/>
  <c r="U44" i="5"/>
  <c r="AG41" i="5"/>
  <c r="AG43" i="5" s="1"/>
  <c r="AD41" i="5"/>
  <c r="AD43" i="5" s="1"/>
  <c r="AA41" i="5"/>
  <c r="AA43" i="5" s="1"/>
  <c r="X41" i="5"/>
  <c r="X43" i="5" s="1"/>
  <c r="U41" i="5"/>
  <c r="U43" i="5" s="1"/>
  <c r="AG32" i="6"/>
  <c r="AG31" i="6"/>
  <c r="AD32" i="6"/>
  <c r="AD31" i="6"/>
  <c r="AA32" i="6"/>
  <c r="AA31" i="6"/>
  <c r="X32" i="6"/>
  <c r="X31" i="6"/>
  <c r="AG28" i="6"/>
  <c r="AG30" i="6" s="1"/>
  <c r="AD28" i="6"/>
  <c r="AD30" i="6" s="1"/>
  <c r="AA28" i="6"/>
  <c r="AA30" i="6" s="1"/>
  <c r="X28" i="6"/>
  <c r="X30" i="6" s="1"/>
  <c r="AR4" i="13" l="1"/>
  <c r="AR16" i="13"/>
  <c r="AR5" i="13"/>
  <c r="AR17" i="13"/>
  <c r="AR9" i="13"/>
  <c r="M26" i="13"/>
  <c r="U32" i="6"/>
  <c r="U31" i="6"/>
  <c r="U28" i="6"/>
  <c r="U30" i="6" s="1"/>
  <c r="E33" i="7"/>
  <c r="F33" i="7"/>
  <c r="H33" i="7"/>
  <c r="I33" i="7"/>
  <c r="J33" i="7"/>
  <c r="AO33" i="7"/>
  <c r="E34" i="7"/>
  <c r="F34" i="7"/>
  <c r="H34" i="7"/>
  <c r="I34" i="7"/>
  <c r="J34" i="7"/>
  <c r="AO34" i="7"/>
  <c r="E32" i="7"/>
  <c r="F32" i="7"/>
  <c r="H32" i="7"/>
  <c r="I32" i="7"/>
  <c r="J32" i="7"/>
  <c r="AO32" i="7"/>
  <c r="E35" i="7"/>
  <c r="F35" i="7"/>
  <c r="H35" i="7"/>
  <c r="I35" i="7"/>
  <c r="J35" i="7"/>
  <c r="AO35" i="7"/>
  <c r="AP34" i="7" l="1"/>
  <c r="L33" i="7"/>
  <c r="G35" i="7"/>
  <c r="L34" i="7"/>
  <c r="AP33" i="7"/>
  <c r="AP32" i="7"/>
  <c r="G34" i="7"/>
  <c r="G33" i="7"/>
  <c r="L32" i="7"/>
  <c r="L35" i="7"/>
  <c r="G32" i="7"/>
  <c r="AP35" i="7"/>
  <c r="AO19" i="8"/>
  <c r="AO22" i="8"/>
  <c r="E19" i="8"/>
  <c r="F19" i="8"/>
  <c r="H19" i="8"/>
  <c r="I19" i="8"/>
  <c r="J19" i="8"/>
  <c r="E22" i="8"/>
  <c r="F22" i="8"/>
  <c r="H22" i="8"/>
  <c r="I22" i="8"/>
  <c r="J22" i="8"/>
  <c r="E4" i="8"/>
  <c r="F4" i="8"/>
  <c r="H4" i="8"/>
  <c r="I4" i="8"/>
  <c r="J4" i="8"/>
  <c r="AO4" i="8"/>
  <c r="AP4" i="8" s="1"/>
  <c r="E5" i="8"/>
  <c r="F5" i="8"/>
  <c r="H5" i="8"/>
  <c r="I5" i="8"/>
  <c r="J5" i="8"/>
  <c r="AO5" i="8"/>
  <c r="E6" i="8"/>
  <c r="F6" i="8"/>
  <c r="G6" i="8"/>
  <c r="H6" i="8"/>
  <c r="I6" i="8"/>
  <c r="J6" i="8"/>
  <c r="L6" i="8"/>
  <c r="AO6" i="8"/>
  <c r="E7" i="8"/>
  <c r="F7" i="8"/>
  <c r="H7" i="8"/>
  <c r="I7" i="8"/>
  <c r="J7" i="8"/>
  <c r="AO7" i="8"/>
  <c r="E8" i="8"/>
  <c r="F8" i="8"/>
  <c r="H8" i="8"/>
  <c r="I8" i="8"/>
  <c r="J8" i="8"/>
  <c r="AO8" i="8"/>
  <c r="AP8" i="8" s="1"/>
  <c r="E9" i="8"/>
  <c r="F9" i="8"/>
  <c r="H9" i="8"/>
  <c r="I9" i="8"/>
  <c r="J9" i="8"/>
  <c r="AO9" i="8"/>
  <c r="E10" i="8"/>
  <c r="F10" i="8"/>
  <c r="H10" i="8"/>
  <c r="I10" i="8"/>
  <c r="J10" i="8"/>
  <c r="AO10" i="8"/>
  <c r="AP10" i="8" s="1"/>
  <c r="E11" i="8"/>
  <c r="F11" i="8"/>
  <c r="H11" i="8"/>
  <c r="I11" i="8"/>
  <c r="J11" i="8"/>
  <c r="AO11" i="8"/>
  <c r="E12" i="8"/>
  <c r="F12" i="8"/>
  <c r="H12" i="8"/>
  <c r="I12" i="8"/>
  <c r="J12" i="8"/>
  <c r="AO12" i="8"/>
  <c r="E13" i="8"/>
  <c r="F13" i="8"/>
  <c r="H13" i="8"/>
  <c r="I13" i="8"/>
  <c r="J13" i="8"/>
  <c r="AO13" i="8"/>
  <c r="E14" i="8"/>
  <c r="F14" i="8"/>
  <c r="H14" i="8"/>
  <c r="I14" i="8"/>
  <c r="J14" i="8"/>
  <c r="AO14" i="8"/>
  <c r="E15" i="8"/>
  <c r="F15" i="8"/>
  <c r="H15" i="8"/>
  <c r="I15" i="8"/>
  <c r="J15" i="8"/>
  <c r="AO15" i="8"/>
  <c r="AP15" i="8"/>
  <c r="E16" i="8"/>
  <c r="F16" i="8"/>
  <c r="H16" i="8"/>
  <c r="I16" i="8"/>
  <c r="J16" i="8"/>
  <c r="AO16" i="8"/>
  <c r="AP16" i="8" s="1"/>
  <c r="E17" i="8"/>
  <c r="F17" i="8"/>
  <c r="H17" i="8"/>
  <c r="L17" i="8" s="1"/>
  <c r="I17" i="8"/>
  <c r="J17" i="8"/>
  <c r="AO17" i="8"/>
  <c r="AP17" i="8" s="1"/>
  <c r="E18" i="8"/>
  <c r="F18" i="8"/>
  <c r="H18" i="8"/>
  <c r="I18" i="8"/>
  <c r="J18" i="8"/>
  <c r="AO18" i="8"/>
  <c r="E23" i="8"/>
  <c r="F23" i="8"/>
  <c r="H23" i="8"/>
  <c r="I23" i="8"/>
  <c r="J23" i="8"/>
  <c r="AO23" i="8"/>
  <c r="E24" i="8"/>
  <c r="F24" i="8"/>
  <c r="G24" i="8" s="1"/>
  <c r="H24" i="8"/>
  <c r="I24" i="8"/>
  <c r="J24" i="8"/>
  <c r="AO24" i="8"/>
  <c r="E25" i="8"/>
  <c r="G25" i="8" s="1"/>
  <c r="F25" i="8"/>
  <c r="AP25" i="8" s="1"/>
  <c r="H25" i="8"/>
  <c r="I25" i="8"/>
  <c r="J25" i="8"/>
  <c r="AO25" i="8"/>
  <c r="E26" i="8"/>
  <c r="F26" i="8"/>
  <c r="G26" i="8" s="1"/>
  <c r="H26" i="8"/>
  <c r="I26" i="8"/>
  <c r="J26" i="8"/>
  <c r="AO26" i="8"/>
  <c r="E27" i="8"/>
  <c r="F27" i="8"/>
  <c r="AP27" i="8" s="1"/>
  <c r="H27" i="8"/>
  <c r="I27" i="8"/>
  <c r="J27" i="8"/>
  <c r="AO27" i="8"/>
  <c r="E28" i="8"/>
  <c r="F28" i="8"/>
  <c r="H28" i="8"/>
  <c r="I28" i="8"/>
  <c r="J28" i="8"/>
  <c r="AO28" i="8"/>
  <c r="K31" i="8"/>
  <c r="O31" i="8"/>
  <c r="R31" i="8"/>
  <c r="U31" i="8"/>
  <c r="U33" i="8" s="1"/>
  <c r="X31" i="8"/>
  <c r="X33" i="8" s="1"/>
  <c r="AA31" i="8"/>
  <c r="AA33" i="8" s="1"/>
  <c r="AD31" i="8"/>
  <c r="AG31" i="8"/>
  <c r="AG33" i="8" s="1"/>
  <c r="AJ31" i="8"/>
  <c r="AJ33" i="8" s="1"/>
  <c r="AM31" i="8"/>
  <c r="AM33" i="8" s="1"/>
  <c r="R33" i="8"/>
  <c r="AD33" i="8"/>
  <c r="O34" i="8"/>
  <c r="R34" i="8"/>
  <c r="U34" i="8"/>
  <c r="X34" i="8"/>
  <c r="AO34" i="8" s="1"/>
  <c r="AA34" i="8"/>
  <c r="AD34" i="8"/>
  <c r="AG34" i="8"/>
  <c r="AJ34" i="8"/>
  <c r="AM34" i="8"/>
  <c r="O35" i="8"/>
  <c r="R35" i="8"/>
  <c r="U35" i="8"/>
  <c r="X35" i="8"/>
  <c r="AA35" i="8"/>
  <c r="AD35" i="8"/>
  <c r="AG35" i="8"/>
  <c r="AJ35" i="8"/>
  <c r="AM35" i="8"/>
  <c r="E4" i="7"/>
  <c r="F4" i="7"/>
  <c r="H4" i="7"/>
  <c r="I4" i="7"/>
  <c r="J4" i="7"/>
  <c r="AO4" i="7"/>
  <c r="E5" i="7"/>
  <c r="F5" i="7"/>
  <c r="H5" i="7"/>
  <c r="I5" i="7"/>
  <c r="J5" i="7"/>
  <c r="AO5" i="7"/>
  <c r="E6" i="7"/>
  <c r="F6" i="7"/>
  <c r="H6" i="7"/>
  <c r="I6" i="7"/>
  <c r="J6" i="7"/>
  <c r="AO6" i="7"/>
  <c r="E7" i="7"/>
  <c r="F7" i="7"/>
  <c r="H7" i="7"/>
  <c r="I7" i="7"/>
  <c r="J7" i="7"/>
  <c r="AO7" i="7"/>
  <c r="E8" i="7"/>
  <c r="F8" i="7"/>
  <c r="H8" i="7"/>
  <c r="I8" i="7"/>
  <c r="J8" i="7"/>
  <c r="AO8" i="7"/>
  <c r="E9" i="7"/>
  <c r="F9" i="7"/>
  <c r="H9" i="7"/>
  <c r="I9" i="7"/>
  <c r="J9" i="7"/>
  <c r="AO9" i="7"/>
  <c r="E10" i="7"/>
  <c r="F10" i="7"/>
  <c r="H10" i="7"/>
  <c r="I10" i="7"/>
  <c r="J10" i="7"/>
  <c r="AO10" i="7"/>
  <c r="E11" i="7"/>
  <c r="F11" i="7"/>
  <c r="H11" i="7"/>
  <c r="I11" i="7"/>
  <c r="J11" i="7"/>
  <c r="AO11" i="7"/>
  <c r="E12" i="7"/>
  <c r="F12" i="7"/>
  <c r="H12" i="7"/>
  <c r="I12" i="7"/>
  <c r="J12" i="7"/>
  <c r="AO12" i="7"/>
  <c r="E13" i="7"/>
  <c r="F13" i="7"/>
  <c r="H13" i="7"/>
  <c r="I13" i="7"/>
  <c r="J13" i="7"/>
  <c r="AO13" i="7"/>
  <c r="E14" i="7"/>
  <c r="F14" i="7"/>
  <c r="H14" i="7"/>
  <c r="I14" i="7"/>
  <c r="J14" i="7"/>
  <c r="AO14" i="7"/>
  <c r="E15" i="7"/>
  <c r="F15" i="7"/>
  <c r="H15" i="7"/>
  <c r="I15" i="7"/>
  <c r="J15" i="7"/>
  <c r="AO15" i="7"/>
  <c r="E16" i="7"/>
  <c r="F16" i="7"/>
  <c r="H16" i="7"/>
  <c r="I16" i="7"/>
  <c r="J16" i="7"/>
  <c r="AO16" i="7"/>
  <c r="E17" i="7"/>
  <c r="F17" i="7"/>
  <c r="H17" i="7"/>
  <c r="I17" i="7"/>
  <c r="J17" i="7"/>
  <c r="AO17" i="7"/>
  <c r="E18" i="7"/>
  <c r="F18" i="7"/>
  <c r="H18" i="7"/>
  <c r="I18" i="7"/>
  <c r="J18" i="7"/>
  <c r="AO18" i="7"/>
  <c r="E19" i="7"/>
  <c r="F19" i="7"/>
  <c r="H19" i="7"/>
  <c r="I19" i="7"/>
  <c r="J19" i="7"/>
  <c r="AO19" i="7"/>
  <c r="E20" i="7"/>
  <c r="F20" i="7"/>
  <c r="H20" i="7"/>
  <c r="I20" i="7"/>
  <c r="J20" i="7"/>
  <c r="AO20" i="7"/>
  <c r="E21" i="7"/>
  <c r="F21" i="7"/>
  <c r="H21" i="7"/>
  <c r="I21" i="7"/>
  <c r="J21" i="7"/>
  <c r="AO21" i="7"/>
  <c r="E22" i="7"/>
  <c r="F22" i="7"/>
  <c r="H22" i="7"/>
  <c r="I22" i="7"/>
  <c r="J22" i="7"/>
  <c r="AO22" i="7"/>
  <c r="E23" i="7"/>
  <c r="F23" i="7"/>
  <c r="H23" i="7"/>
  <c r="I23" i="7"/>
  <c r="J23" i="7"/>
  <c r="AO23" i="7"/>
  <c r="E24" i="7"/>
  <c r="F24" i="7"/>
  <c r="H24" i="7"/>
  <c r="I24" i="7"/>
  <c r="J24" i="7"/>
  <c r="AO24" i="7"/>
  <c r="E25" i="7"/>
  <c r="F25" i="7"/>
  <c r="H25" i="7"/>
  <c r="I25" i="7"/>
  <c r="J25" i="7"/>
  <c r="AO25" i="7"/>
  <c r="E26" i="7"/>
  <c r="F26" i="7"/>
  <c r="H26" i="7"/>
  <c r="I26" i="7"/>
  <c r="J26" i="7"/>
  <c r="AO26" i="7"/>
  <c r="E27" i="7"/>
  <c r="F27" i="7"/>
  <c r="H27" i="7"/>
  <c r="I27" i="7"/>
  <c r="J27" i="7"/>
  <c r="AO27" i="7"/>
  <c r="E28" i="7"/>
  <c r="F28" i="7"/>
  <c r="H28" i="7"/>
  <c r="I28" i="7"/>
  <c r="J28" i="7"/>
  <c r="AO28" i="7"/>
  <c r="E29" i="7"/>
  <c r="F29" i="7"/>
  <c r="H29" i="7"/>
  <c r="I29" i="7"/>
  <c r="J29" i="7"/>
  <c r="AO29" i="7"/>
  <c r="E30" i="7"/>
  <c r="F30" i="7"/>
  <c r="H30" i="7"/>
  <c r="I30" i="7"/>
  <c r="J30" i="7"/>
  <c r="AO30" i="7"/>
  <c r="E31" i="7"/>
  <c r="F31" i="7"/>
  <c r="H31" i="7"/>
  <c r="I31" i="7"/>
  <c r="J31" i="7"/>
  <c r="AO31" i="7"/>
  <c r="E39" i="7"/>
  <c r="F39" i="7"/>
  <c r="H39" i="7"/>
  <c r="I39" i="7"/>
  <c r="J39" i="7"/>
  <c r="AO39" i="7"/>
  <c r="K42" i="7"/>
  <c r="O42" i="7"/>
  <c r="R42" i="7"/>
  <c r="R44" i="7" s="1"/>
  <c r="U42" i="7"/>
  <c r="U44" i="7" s="1"/>
  <c r="X42" i="7"/>
  <c r="X44" i="7" s="1"/>
  <c r="AA42" i="7"/>
  <c r="AA44" i="7" s="1"/>
  <c r="AD42" i="7"/>
  <c r="AD44" i="7" s="1"/>
  <c r="AG42" i="7"/>
  <c r="AG44" i="7" s="1"/>
  <c r="AJ42" i="7"/>
  <c r="AJ44" i="7" s="1"/>
  <c r="AM42" i="7"/>
  <c r="AM44" i="7" s="1"/>
  <c r="O45" i="7"/>
  <c r="R45" i="7"/>
  <c r="U45" i="7"/>
  <c r="X45" i="7"/>
  <c r="AA45" i="7"/>
  <c r="AD45" i="7"/>
  <c r="AG45" i="7"/>
  <c r="AJ45" i="7"/>
  <c r="AM45" i="7"/>
  <c r="O46" i="7"/>
  <c r="R46" i="7"/>
  <c r="U46" i="7"/>
  <c r="X46" i="7"/>
  <c r="AA46" i="7"/>
  <c r="AD46" i="7"/>
  <c r="AG46" i="7"/>
  <c r="AJ46" i="7"/>
  <c r="AM46" i="7"/>
  <c r="AP18" i="8" l="1"/>
  <c r="AP13" i="8"/>
  <c r="AP11" i="8"/>
  <c r="AP28" i="8"/>
  <c r="AP6" i="8"/>
  <c r="I31" i="8"/>
  <c r="L15" i="8"/>
  <c r="M15" i="8" s="1"/>
  <c r="AP14" i="8"/>
  <c r="G12" i="8"/>
  <c r="L25" i="8"/>
  <c r="M25" i="8" s="1"/>
  <c r="G18" i="8"/>
  <c r="M17" i="8"/>
  <c r="G17" i="8"/>
  <c r="L13" i="8"/>
  <c r="G8" i="8"/>
  <c r="AP26" i="8"/>
  <c r="G14" i="8"/>
  <c r="G13" i="8"/>
  <c r="AP9" i="8"/>
  <c r="G5" i="8"/>
  <c r="L27" i="8"/>
  <c r="AP24" i="8"/>
  <c r="AP12" i="8"/>
  <c r="G9" i="8"/>
  <c r="G28" i="8"/>
  <c r="AP23" i="8"/>
  <c r="L23" i="8"/>
  <c r="G16" i="8"/>
  <c r="L11" i="8"/>
  <c r="L9" i="8"/>
  <c r="AP22" i="8"/>
  <c r="AP7" i="7"/>
  <c r="AP5" i="7"/>
  <c r="M34" i="7"/>
  <c r="M33" i="7"/>
  <c r="M32" i="7"/>
  <c r="AP7" i="8"/>
  <c r="AO45" i="7"/>
  <c r="L28" i="8"/>
  <c r="L24" i="8"/>
  <c r="L16" i="8"/>
  <c r="L12" i="8"/>
  <c r="L10" i="8"/>
  <c r="G10" i="8"/>
  <c r="L8" i="8"/>
  <c r="G7" i="8"/>
  <c r="M6" i="8"/>
  <c r="L5" i="8"/>
  <c r="L4" i="8"/>
  <c r="M4" i="8" s="1"/>
  <c r="AP19" i="8"/>
  <c r="M35" i="7"/>
  <c r="AO46" i="7"/>
  <c r="AO35" i="8"/>
  <c r="G27" i="8"/>
  <c r="G23" i="8"/>
  <c r="G15" i="8"/>
  <c r="G11" i="8"/>
  <c r="G4" i="7"/>
  <c r="L26" i="8"/>
  <c r="M26" i="8" s="1"/>
  <c r="L18" i="8"/>
  <c r="L14" i="8"/>
  <c r="L7" i="8"/>
  <c r="AP5" i="8"/>
  <c r="G4" i="8"/>
  <c r="AP4" i="7"/>
  <c r="I42" i="7"/>
  <c r="L4" i="7"/>
  <c r="L7" i="7"/>
  <c r="J42" i="7"/>
  <c r="E42" i="7"/>
  <c r="AO42" i="7"/>
  <c r="L30" i="7"/>
  <c r="M30" i="7" s="1"/>
  <c r="G29" i="7"/>
  <c r="L22" i="7"/>
  <c r="M22" i="7" s="1"/>
  <c r="G21" i="7"/>
  <c r="L18" i="7"/>
  <c r="G17" i="7"/>
  <c r="L14" i="7"/>
  <c r="G13" i="7"/>
  <c r="AP9" i="7"/>
  <c r="G31" i="7"/>
  <c r="L28" i="7"/>
  <c r="G27" i="7"/>
  <c r="L26" i="7"/>
  <c r="G25" i="7"/>
  <c r="L24" i="7"/>
  <c r="G23" i="7"/>
  <c r="L20" i="7"/>
  <c r="M20" i="7" s="1"/>
  <c r="G19" i="7"/>
  <c r="L16" i="7"/>
  <c r="G15" i="7"/>
  <c r="L12" i="7"/>
  <c r="G11" i="7"/>
  <c r="L10" i="7"/>
  <c r="H42" i="7"/>
  <c r="AP39" i="7"/>
  <c r="AP30" i="7"/>
  <c r="AP28" i="7"/>
  <c r="AP26" i="7"/>
  <c r="AP24" i="7"/>
  <c r="AP22" i="7"/>
  <c r="AP20" i="7"/>
  <c r="AP18" i="7"/>
  <c r="AP16" i="7"/>
  <c r="AP14" i="7"/>
  <c r="AP12" i="7"/>
  <c r="AP10" i="7"/>
  <c r="G9" i="7"/>
  <c r="L8" i="7"/>
  <c r="L5" i="7"/>
  <c r="L31" i="7"/>
  <c r="L29" i="7"/>
  <c r="L27" i="7"/>
  <c r="L25" i="7"/>
  <c r="M25" i="7" s="1"/>
  <c r="L23" i="7"/>
  <c r="L21" i="7"/>
  <c r="L19" i="7"/>
  <c r="L17" i="7"/>
  <c r="M17" i="7" s="1"/>
  <c r="L15" i="7"/>
  <c r="L13" i="7"/>
  <c r="L11" i="7"/>
  <c r="AP8" i="7"/>
  <c r="G7" i="7"/>
  <c r="L6" i="7"/>
  <c r="AP31" i="7"/>
  <c r="AP29" i="7"/>
  <c r="AP27" i="7"/>
  <c r="AP25" i="7"/>
  <c r="AP23" i="7"/>
  <c r="AP21" i="7"/>
  <c r="AP19" i="7"/>
  <c r="AP17" i="7"/>
  <c r="AP15" i="7"/>
  <c r="AP13" i="7"/>
  <c r="AP11" i="7"/>
  <c r="L9" i="7"/>
  <c r="M8" i="7"/>
  <c r="AP6" i="7"/>
  <c r="G5" i="7"/>
  <c r="H31" i="8"/>
  <c r="G19" i="8"/>
  <c r="G22" i="8"/>
  <c r="E31" i="8"/>
  <c r="AO31" i="8"/>
  <c r="L22" i="8"/>
  <c r="L19" i="8"/>
  <c r="M27" i="7"/>
  <c r="M27" i="8"/>
  <c r="M11" i="8"/>
  <c r="M28" i="8"/>
  <c r="M24" i="8"/>
  <c r="M16" i="8"/>
  <c r="M12" i="8"/>
  <c r="F42" i="7"/>
  <c r="AP42" i="7" s="1"/>
  <c r="J31" i="8"/>
  <c r="F31" i="8"/>
  <c r="AP31" i="8" s="1"/>
  <c r="O44" i="7"/>
  <c r="AO44" i="7" s="1"/>
  <c r="L39" i="7"/>
  <c r="G39" i="7"/>
  <c r="G30" i="7"/>
  <c r="G28" i="7"/>
  <c r="G26" i="7"/>
  <c r="G24" i="7"/>
  <c r="G22" i="7"/>
  <c r="G20" i="7"/>
  <c r="G18" i="7"/>
  <c r="G16" i="7"/>
  <c r="G14" i="7"/>
  <c r="G12" i="7"/>
  <c r="G10" i="7"/>
  <c r="G8" i="7"/>
  <c r="G6" i="7"/>
  <c r="O33" i="8"/>
  <c r="AO33" i="8" s="1"/>
  <c r="R45" i="5"/>
  <c r="R44" i="5"/>
  <c r="R41" i="5"/>
  <c r="R43" i="5" s="1"/>
  <c r="R32" i="6"/>
  <c r="R31" i="6"/>
  <c r="R28" i="6"/>
  <c r="R30" i="6" s="1"/>
  <c r="M8" i="8" l="1"/>
  <c r="M23" i="8"/>
  <c r="M10" i="8"/>
  <c r="M13" i="8"/>
  <c r="M9" i="8"/>
  <c r="M9" i="7"/>
  <c r="M6" i="7"/>
  <c r="M13" i="7"/>
  <c r="M21" i="7"/>
  <c r="M29" i="7"/>
  <c r="M12" i="7"/>
  <c r="M26" i="7"/>
  <c r="M18" i="7"/>
  <c r="M7" i="7"/>
  <c r="M39" i="7"/>
  <c r="M15" i="7"/>
  <c r="M23" i="7"/>
  <c r="M31" i="7"/>
  <c r="M4" i="7"/>
  <c r="M5" i="10"/>
  <c r="M5" i="7"/>
  <c r="M10" i="7"/>
  <c r="M16" i="7"/>
  <c r="M28" i="7"/>
  <c r="M14" i="7"/>
  <c r="M24" i="7"/>
  <c r="M11" i="7"/>
  <c r="M19" i="7"/>
  <c r="M19" i="8"/>
  <c r="M18" i="8"/>
  <c r="M7" i="8"/>
  <c r="G31" i="8"/>
  <c r="M5" i="8"/>
  <c r="M4" i="12"/>
  <c r="M14" i="8"/>
  <c r="G42" i="7"/>
  <c r="L31" i="8"/>
  <c r="M22" i="8"/>
  <c r="L42" i="7"/>
  <c r="M42" i="7" s="1"/>
  <c r="O45" i="5"/>
  <c r="O44" i="5"/>
  <c r="M31" i="8" l="1"/>
  <c r="O32" i="6"/>
  <c r="O31" i="6"/>
  <c r="AO31" i="6" s="1"/>
  <c r="F21" i="6" l="1"/>
  <c r="F22" i="6"/>
  <c r="F23" i="6"/>
  <c r="F24" i="6"/>
  <c r="F25" i="6"/>
  <c r="AO21" i="6" l="1"/>
  <c r="AO22" i="6"/>
  <c r="AO23" i="6"/>
  <c r="AP23" i="6" s="1"/>
  <c r="AO24" i="6"/>
  <c r="AO25" i="6"/>
  <c r="O28" i="6"/>
  <c r="O30" i="6" s="1"/>
  <c r="K28" i="6"/>
  <c r="J25" i="6"/>
  <c r="I25" i="6"/>
  <c r="H25" i="6"/>
  <c r="E25" i="6"/>
  <c r="J24" i="6"/>
  <c r="I24" i="6"/>
  <c r="H24" i="6"/>
  <c r="E24" i="6"/>
  <c r="J23" i="6"/>
  <c r="I23" i="6"/>
  <c r="H23" i="6"/>
  <c r="E23" i="6"/>
  <c r="J22" i="6"/>
  <c r="I22" i="6"/>
  <c r="H22" i="6"/>
  <c r="E22" i="6"/>
  <c r="J21" i="6"/>
  <c r="I21" i="6"/>
  <c r="H21" i="6"/>
  <c r="E21" i="6"/>
  <c r="AP21" i="6" l="1"/>
  <c r="AP25" i="6"/>
  <c r="L24" i="6"/>
  <c r="L25" i="6"/>
  <c r="M25" i="6" s="1"/>
  <c r="AO32" i="6"/>
  <c r="I28" i="6"/>
  <c r="J28" i="6"/>
  <c r="L23" i="6"/>
  <c r="M23" i="6" s="1"/>
  <c r="M24" i="6"/>
  <c r="E28" i="6"/>
  <c r="L21" i="6"/>
  <c r="M21" i="6" s="1"/>
  <c r="L22" i="6"/>
  <c r="M22" i="6" s="1"/>
  <c r="G23" i="6"/>
  <c r="AO28" i="6"/>
  <c r="G21" i="6"/>
  <c r="G22" i="6"/>
  <c r="G24" i="6"/>
  <c r="H28" i="6"/>
  <c r="AO30" i="6"/>
  <c r="G25" i="6" l="1"/>
  <c r="L28" i="6"/>
  <c r="AP22" i="6"/>
  <c r="F28" i="6"/>
  <c r="M28" i="6"/>
  <c r="AP24" i="6"/>
  <c r="O41" i="5"/>
  <c r="O43" i="5" s="1"/>
  <c r="K41" i="5"/>
  <c r="G28" i="6" l="1"/>
  <c r="AO44" i="5"/>
  <c r="AO45" i="5"/>
  <c r="AO43" i="5"/>
  <c r="I41" i="5"/>
  <c r="E41" i="5"/>
  <c r="J41" i="5"/>
  <c r="AO41" i="5"/>
  <c r="H41" i="5"/>
  <c r="F41" i="5" l="1"/>
  <c r="AP41" i="5" s="1"/>
  <c r="L41" i="5"/>
  <c r="M41" i="5" s="1"/>
  <c r="G41" i="5" l="1"/>
</calcChain>
</file>

<file path=xl/sharedStrings.xml><?xml version="1.0" encoding="utf-8"?>
<sst xmlns="http://schemas.openxmlformats.org/spreadsheetml/2006/main" count="2248" uniqueCount="169">
  <si>
    <t>Player</t>
  </si>
  <si>
    <t>P</t>
  </si>
  <si>
    <t>W</t>
  </si>
  <si>
    <t>L</t>
  </si>
  <si>
    <t>F</t>
  </si>
  <si>
    <t>A</t>
  </si>
  <si>
    <t>Tons</t>
  </si>
  <si>
    <t>180's</t>
  </si>
  <si>
    <t>Tons Per Leg</t>
  </si>
  <si>
    <t>Linda Bellingham</t>
  </si>
  <si>
    <t>Julie Frampton</t>
  </si>
  <si>
    <t>Sally Old</t>
  </si>
  <si>
    <t>Donna Mabbatt</t>
  </si>
  <si>
    <t>Sarah Chick</t>
  </si>
  <si>
    <t>Julie Boggust</t>
  </si>
  <si>
    <t>Suzy Trickett</t>
  </si>
  <si>
    <t>Trina Perry</t>
  </si>
  <si>
    <t>B 2-3</t>
  </si>
  <si>
    <t>B 3-2</t>
  </si>
  <si>
    <t>B 3-0</t>
  </si>
  <si>
    <t>A 3-0</t>
  </si>
  <si>
    <t>B 1-3</t>
  </si>
  <si>
    <t>Matt Woodhouse</t>
  </si>
  <si>
    <t>John Clark</t>
  </si>
  <si>
    <t>Lee Turle</t>
  </si>
  <si>
    <t>John Bothamley</t>
  </si>
  <si>
    <t>B 3-1</t>
  </si>
  <si>
    <t>Mark Porter</t>
  </si>
  <si>
    <t>Rob Martin</t>
  </si>
  <si>
    <t>Dale Masterman</t>
  </si>
  <si>
    <t>A 4-3</t>
  </si>
  <si>
    <t>Scott Mitchell</t>
  </si>
  <si>
    <t>A 4-1</t>
  </si>
  <si>
    <t>Kevin Smith</t>
  </si>
  <si>
    <t>A 4-2</t>
  </si>
  <si>
    <t>Richie Gomm</t>
  </si>
  <si>
    <t>A 4-0</t>
  </si>
  <si>
    <t>Robby Morris</t>
  </si>
  <si>
    <t>A 1-4</t>
  </si>
  <si>
    <t>Steve Penney</t>
  </si>
  <si>
    <t>A 2-4</t>
  </si>
  <si>
    <t>Nigel Lamb</t>
  </si>
  <si>
    <t>Mark Grimes</t>
  </si>
  <si>
    <t>Thomas Chant</t>
  </si>
  <si>
    <t>A 3-4</t>
  </si>
  <si>
    <t>Matt Read</t>
  </si>
  <si>
    <t>Totals</t>
  </si>
  <si>
    <t>B 0-3</t>
  </si>
  <si>
    <t>A 3-1</t>
  </si>
  <si>
    <t>A 2-3</t>
  </si>
  <si>
    <t>A 0-3</t>
  </si>
  <si>
    <t>Peri Yarrow</t>
  </si>
  <si>
    <t>Alan Ayres</t>
  </si>
  <si>
    <t>Ryan Gowans</t>
  </si>
  <si>
    <t>Terry Gowans</t>
  </si>
  <si>
    <t>Sean McMurray</t>
  </si>
  <si>
    <t>Legs</t>
  </si>
  <si>
    <t>Steve O Marah</t>
  </si>
  <si>
    <t>Avg</t>
  </si>
  <si>
    <t>Gwent</t>
  </si>
  <si>
    <t>Actual Avg</t>
  </si>
  <si>
    <t>Bonus Avg</t>
  </si>
  <si>
    <t>Team Avg</t>
  </si>
  <si>
    <t>Lee Edwardson</t>
  </si>
  <si>
    <t>Wendy Lamb</t>
  </si>
  <si>
    <t>A 0-0</t>
  </si>
  <si>
    <t>A Avg</t>
  </si>
  <si>
    <t>B Avg</t>
  </si>
  <si>
    <t>Matt Yarrow</t>
  </si>
  <si>
    <t>Score</t>
  </si>
  <si>
    <t>Daniel Perry</t>
  </si>
  <si>
    <t>County Rank</t>
  </si>
  <si>
    <t>Katie Mitchell</t>
  </si>
  <si>
    <t>Bryan Pearson</t>
  </si>
  <si>
    <t>Abi Northover</t>
  </si>
  <si>
    <t>Claire Rogers</t>
  </si>
  <si>
    <t>Gwent (H)</t>
  </si>
  <si>
    <t>County Durham (A)</t>
  </si>
  <si>
    <t>Nottinghamshire (A)</t>
  </si>
  <si>
    <t>Surrey (H)</t>
  </si>
  <si>
    <t>Derbyshire (A)</t>
  </si>
  <si>
    <t>Glamorgan (H)</t>
  </si>
  <si>
    <t>Kent (A)</t>
  </si>
  <si>
    <t>Cleveland (H)</t>
  </si>
  <si>
    <t>Oxfordshire (A)</t>
  </si>
  <si>
    <t>Dan Walker</t>
  </si>
  <si>
    <t>Joan Calvert</t>
  </si>
  <si>
    <t>Cathryn Campbell</t>
  </si>
  <si>
    <t>A 1-3</t>
  </si>
  <si>
    <t>A 3-2</t>
  </si>
  <si>
    <t>A 0-4</t>
  </si>
  <si>
    <t>Richard Perry</t>
  </si>
  <si>
    <t>Steven Earley</t>
  </si>
  <si>
    <t>Graham Knight</t>
  </si>
  <si>
    <t>Tim Clothier</t>
  </si>
  <si>
    <t>Oxfordshire (H)</t>
  </si>
  <si>
    <t>Cleveland (A)</t>
  </si>
  <si>
    <t>Devon (H)</t>
  </si>
  <si>
    <t>Gwent (A)</t>
  </si>
  <si>
    <t>Staffordshire (A)</t>
  </si>
  <si>
    <t>Somerset (H)</t>
  </si>
  <si>
    <t>Surrey (A)</t>
  </si>
  <si>
    <t>Hampshire (H)</t>
  </si>
  <si>
    <t>Durham (H)</t>
  </si>
  <si>
    <t>Felicia Blay</t>
  </si>
  <si>
    <t>Lisa Prowse</t>
  </si>
  <si>
    <t>Caroline Carter</t>
  </si>
  <si>
    <t>Win Ratio</t>
  </si>
  <si>
    <t>Richard Hutley</t>
  </si>
  <si>
    <t>James Lane</t>
  </si>
  <si>
    <t>Graham Inniss</t>
  </si>
  <si>
    <t>Tim Poole</t>
  </si>
  <si>
    <t>Mike Bowden</t>
  </si>
  <si>
    <t>Cornwall (H)</t>
  </si>
  <si>
    <t>London (A)</t>
  </si>
  <si>
    <t>West Midlands (H)</t>
  </si>
  <si>
    <t>Hampshire (A)</t>
  </si>
  <si>
    <t>Kent (H)</t>
  </si>
  <si>
    <t>Mark Sheen</t>
  </si>
  <si>
    <t>Colin Littlecott</t>
  </si>
  <si>
    <t>Tommy Morris</t>
  </si>
  <si>
    <t>J Clark (2)</t>
  </si>
  <si>
    <t>Terry Prowse</t>
  </si>
  <si>
    <t>County Durham (H)</t>
  </si>
  <si>
    <t>Carol Llewellyn</t>
  </si>
  <si>
    <t>Sam Kirton</t>
  </si>
  <si>
    <t>Form</t>
  </si>
  <si>
    <t>Last 5</t>
  </si>
  <si>
    <t>O</t>
  </si>
  <si>
    <t>Results</t>
  </si>
  <si>
    <t>POOO</t>
  </si>
  <si>
    <t>2015-16 Form</t>
  </si>
  <si>
    <t>2 Yr Form</t>
  </si>
  <si>
    <t>This Season</t>
  </si>
  <si>
    <t>Averages</t>
  </si>
  <si>
    <t>PPPPPOPPP</t>
  </si>
  <si>
    <t>PPPPOPPOO</t>
  </si>
  <si>
    <t>PPPPOPPP</t>
  </si>
  <si>
    <t>OOPPOOOPP</t>
  </si>
  <si>
    <t>OPPPPPPPP</t>
  </si>
  <si>
    <t>PPPPPOPOO</t>
  </si>
  <si>
    <t>POOPPOOOP</t>
  </si>
  <si>
    <t>PPOPPPOPP</t>
  </si>
  <si>
    <t>PPOO</t>
  </si>
  <si>
    <t>PPPOPOPOO</t>
  </si>
  <si>
    <t>PPPPPOOOO</t>
  </si>
  <si>
    <t>OOO</t>
  </si>
  <si>
    <t>1(2)</t>
  </si>
  <si>
    <t>PPPPPOO</t>
  </si>
  <si>
    <t>PPPPPPPOP</t>
  </si>
  <si>
    <t>OPOOPPOPO</t>
  </si>
  <si>
    <t>OOPOPPPPP</t>
  </si>
  <si>
    <t>OOPOPPOP</t>
  </si>
  <si>
    <t>OPOOOPOPP</t>
  </si>
  <si>
    <t>POPOPPOPP</t>
  </si>
  <si>
    <t>OPPOOPOOP</t>
  </si>
  <si>
    <t>PPOPOPPOP</t>
  </si>
  <si>
    <t>PPOOOPOOP</t>
  </si>
  <si>
    <t>PPPPOPOOP</t>
  </si>
  <si>
    <t>OOOOPOOOOP</t>
  </si>
  <si>
    <t>OPOOOO</t>
  </si>
  <si>
    <t>OOOOPOOP</t>
  </si>
  <si>
    <t>OOOOPPPPP</t>
  </si>
  <si>
    <t>OOPOPOOPO</t>
  </si>
  <si>
    <t>POPOOPOPO</t>
  </si>
  <si>
    <t>OOOOPOPPO</t>
  </si>
  <si>
    <t>OOPOOPOOP</t>
  </si>
  <si>
    <t>OOOOPOPO</t>
  </si>
  <si>
    <t>OOOOOOO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</si>
</sst>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Wingdings 2"/>
      <family val="1"/>
      <charset val="2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hair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hair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hair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hair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hair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hair">
        <color theme="0" tint="-0.499984740745262"/>
      </bottom>
      <diagonal/>
    </border>
    <border>
      <left style="double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double">
        <color theme="0" tint="-0.499984740745262"/>
      </left>
      <right/>
      <top style="hair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 style="hair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 style="thin">
        <color theme="0" tint="-0.499984740745262"/>
      </left>
      <right/>
      <top style="double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double">
        <color theme="0" tint="-0.499984740745262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8">
    <xf numFmtId="0" fontId="0" fillId="0" borderId="0" xfId="0"/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10" fontId="0" fillId="0" borderId="2" xfId="1" applyNumberFormat="1" applyFont="1" applyBorder="1" applyAlignment="1">
      <alignment horizontal="center"/>
    </xf>
    <xf numFmtId="10" fontId="0" fillId="0" borderId="5" xfId="1" applyNumberFormat="1" applyFont="1" applyBorder="1" applyAlignment="1">
      <alignment horizontal="center"/>
    </xf>
    <xf numFmtId="10" fontId="0" fillId="0" borderId="8" xfId="1" applyNumberFormat="1" applyFon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0" xfId="0" applyBorder="1"/>
    <xf numFmtId="0" fontId="0" fillId="0" borderId="38" xfId="0" applyNumberForma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0" xfId="0" applyFont="1"/>
    <xf numFmtId="0" fontId="0" fillId="0" borderId="0" xfId="0" applyNumberFormat="1" applyFill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0" fillId="0" borderId="25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97">
    <dxf>
      <font>
        <b/>
        <i val="0"/>
        <color theme="9" tint="-0.24994659260841701"/>
      </font>
      <fill>
        <patternFill>
          <bgColor theme="9" tint="0.39994506668294322"/>
        </patternFill>
      </fill>
    </dxf>
    <dxf>
      <font>
        <b/>
        <i val="0"/>
        <color rgb="FFFFC000"/>
      </font>
      <fill>
        <patternFill>
          <bgColor theme="9"/>
        </patternFill>
      </fill>
    </dxf>
    <dxf>
      <font>
        <b/>
        <i val="0"/>
        <color theme="9" tint="-0.24994659260841701"/>
      </font>
      <fill>
        <patternFill>
          <bgColor theme="9" tint="0.39994506668294322"/>
        </patternFill>
      </fill>
    </dxf>
    <dxf>
      <font>
        <b/>
        <i/>
        <color theme="9" tint="-0.24994659260841701"/>
      </font>
      <fill>
        <patternFill>
          <bgColor theme="9" tint="0.39994506668294322"/>
        </patternFill>
      </fill>
    </dxf>
    <dxf>
      <font>
        <b/>
        <i/>
        <color theme="9" tint="-0.24994659260841701"/>
      </font>
      <fill>
        <patternFill>
          <bgColor theme="9" tint="0.39994506668294322"/>
        </patternFill>
      </fill>
    </dxf>
    <dxf>
      <font>
        <b/>
        <i/>
        <color theme="9" tint="-0.24994659260841701"/>
      </font>
      <fill>
        <patternFill>
          <bgColor theme="9" tint="0.39994506668294322"/>
        </patternFill>
      </fill>
    </dxf>
    <dxf>
      <font>
        <b/>
        <i/>
        <color theme="9" tint="-0.24994659260841701"/>
      </font>
      <fill>
        <patternFill>
          <bgColor theme="9" tint="0.3999450666829432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384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6"/>
  <sheetViews>
    <sheetView showGridLines="0" showRowColHeaders="0" tabSelected="1" workbookViewId="0">
      <pane xSplit="16" ySplit="3" topLeftCell="T4" activePane="bottomRight" state="frozen"/>
      <selection pane="topRight" activeCell="Q1" sqref="Q1"/>
      <selection pane="bottomLeft" activeCell="A4" sqref="A4"/>
      <selection pane="bottomRight" activeCell="B3" sqref="B3"/>
    </sheetView>
  </sheetViews>
  <sheetFormatPr defaultColWidth="0" defaultRowHeight="15" x14ac:dyDescent="0.25"/>
  <cols>
    <col min="1" max="1" width="1.85546875" customWidth="1"/>
    <col min="2" max="2" width="12.5703125" customWidth="1"/>
    <col min="3" max="3" width="1.5703125" customWidth="1"/>
    <col min="4" max="4" width="18.85546875" style="5" customWidth="1"/>
    <col min="5" max="7" width="7.7109375" style="5" customWidth="1"/>
    <col min="8" max="8" width="8.7109375" style="5" customWidth="1"/>
    <col min="9" max="12" width="7.7109375" style="5" customWidth="1"/>
    <col min="13" max="13" width="12.7109375" style="5" customWidth="1"/>
    <col min="14" max="16" width="12.7109375" style="5" hidden="1" customWidth="1"/>
    <col min="17" max="18" width="12" style="5" customWidth="1"/>
    <col min="19" max="19" width="12" style="9" customWidth="1"/>
    <col min="20" max="21" width="12" style="5" customWidth="1"/>
    <col min="22" max="22" width="12" style="9" customWidth="1"/>
    <col min="23" max="23" width="12" style="5" hidden="1" customWidth="1" collapsed="1"/>
    <col min="24" max="24" width="12" style="5" hidden="1" customWidth="1"/>
    <col min="25" max="25" width="12" style="9" hidden="1" customWidth="1"/>
    <col min="26" max="27" width="12" style="5" hidden="1" customWidth="1"/>
    <col min="28" max="28" width="12" style="9" hidden="1" customWidth="1"/>
    <col min="29" max="43" width="12" style="5" hidden="1" customWidth="1"/>
    <col min="44" max="44" width="10.42578125" style="5" customWidth="1"/>
    <col min="45" max="45" width="10.140625" style="5" customWidth="1"/>
    <col min="46" max="47" width="11.7109375" style="5" customWidth="1"/>
    <col min="48" max="48" width="9.140625" customWidth="1"/>
    <col min="49" max="49" width="9.140625" hidden="1" customWidth="1"/>
    <col min="50" max="58" width="9.140625" style="5" hidden="1" customWidth="1"/>
    <col min="59" max="59" width="9.140625" hidden="1" customWidth="1"/>
    <col min="60" max="60" width="13.5703125" hidden="1" customWidth="1"/>
    <col min="61" max="61" width="12.7109375" hidden="1" customWidth="1"/>
    <col min="62" max="62" width="9.140625" hidden="1" customWidth="1"/>
    <col min="63" max="64" width="0" hidden="1" customWidth="1"/>
    <col min="65" max="16384" width="9.140625" hidden="1"/>
  </cols>
  <sheetData>
    <row r="1" spans="2:62" ht="15.75" thickBot="1" x14ac:dyDescent="0.3"/>
    <row r="2" spans="2:62" ht="16.5" thickTop="1" thickBot="1" x14ac:dyDescent="0.3">
      <c r="N2" s="145" t="s">
        <v>76</v>
      </c>
      <c r="O2" s="146"/>
      <c r="P2" s="147"/>
      <c r="Q2" s="145" t="s">
        <v>76</v>
      </c>
      <c r="R2" s="146"/>
      <c r="S2" s="147"/>
      <c r="T2" s="145" t="s">
        <v>77</v>
      </c>
      <c r="U2" s="146"/>
      <c r="V2" s="147"/>
      <c r="W2" s="145" t="s">
        <v>113</v>
      </c>
      <c r="X2" s="146"/>
      <c r="Y2" s="147"/>
      <c r="Z2" s="145" t="s">
        <v>114</v>
      </c>
      <c r="AA2" s="146"/>
      <c r="AB2" s="147"/>
      <c r="AC2" s="145" t="s">
        <v>115</v>
      </c>
      <c r="AD2" s="146"/>
      <c r="AE2" s="147"/>
      <c r="AF2" s="145" t="s">
        <v>116</v>
      </c>
      <c r="AG2" s="146"/>
      <c r="AH2" s="147"/>
      <c r="AI2" s="145" t="s">
        <v>117</v>
      </c>
      <c r="AJ2" s="146"/>
      <c r="AK2" s="147"/>
      <c r="AL2" s="145" t="s">
        <v>96</v>
      </c>
      <c r="AM2" s="146"/>
      <c r="AN2" s="147"/>
      <c r="AO2" s="145" t="s">
        <v>95</v>
      </c>
      <c r="AP2" s="146"/>
      <c r="AQ2" s="147"/>
      <c r="AR2" s="145" t="s">
        <v>134</v>
      </c>
      <c r="AS2" s="147"/>
      <c r="AT2" s="145" t="s">
        <v>126</v>
      </c>
      <c r="AU2" s="147"/>
      <c r="AX2" s="5" t="s">
        <v>126</v>
      </c>
    </row>
    <row r="3" spans="2:62" ht="16.5" thickTop="1" thickBot="1" x14ac:dyDescent="0.3">
      <c r="B3" s="67" t="s">
        <v>71</v>
      </c>
      <c r="D3" s="38" t="s">
        <v>0</v>
      </c>
      <c r="E3" s="36" t="s">
        <v>1</v>
      </c>
      <c r="F3" s="36" t="s">
        <v>2</v>
      </c>
      <c r="G3" s="36" t="s">
        <v>3</v>
      </c>
      <c r="H3" s="36" t="s">
        <v>4</v>
      </c>
      <c r="I3" s="36" t="s">
        <v>5</v>
      </c>
      <c r="J3" s="36" t="s">
        <v>6</v>
      </c>
      <c r="K3" s="36" t="s">
        <v>7</v>
      </c>
      <c r="L3" s="36" t="s">
        <v>56</v>
      </c>
      <c r="M3" s="46" t="s">
        <v>8</v>
      </c>
      <c r="N3" s="38" t="s">
        <v>69</v>
      </c>
      <c r="O3" s="36" t="s">
        <v>58</v>
      </c>
      <c r="P3" s="14" t="s">
        <v>6</v>
      </c>
      <c r="Q3" s="38" t="s">
        <v>69</v>
      </c>
      <c r="R3" s="36" t="s">
        <v>58</v>
      </c>
      <c r="S3" s="14" t="s">
        <v>6</v>
      </c>
      <c r="T3" s="38" t="s">
        <v>69</v>
      </c>
      <c r="U3" s="36" t="s">
        <v>58</v>
      </c>
      <c r="V3" s="14" t="s">
        <v>6</v>
      </c>
      <c r="W3" s="38" t="s">
        <v>69</v>
      </c>
      <c r="X3" s="36" t="s">
        <v>58</v>
      </c>
      <c r="Y3" s="37" t="s">
        <v>6</v>
      </c>
      <c r="Z3" s="38" t="s">
        <v>69</v>
      </c>
      <c r="AA3" s="36" t="s">
        <v>58</v>
      </c>
      <c r="AB3" s="14" t="s">
        <v>6</v>
      </c>
      <c r="AC3" s="38" t="s">
        <v>69</v>
      </c>
      <c r="AD3" s="36" t="s">
        <v>58</v>
      </c>
      <c r="AE3" s="37" t="s">
        <v>6</v>
      </c>
      <c r="AF3" s="38" t="s">
        <v>59</v>
      </c>
      <c r="AG3" s="36" t="s">
        <v>58</v>
      </c>
      <c r="AH3" s="37" t="s">
        <v>6</v>
      </c>
      <c r="AI3" s="38" t="s">
        <v>69</v>
      </c>
      <c r="AJ3" s="36" t="s">
        <v>58</v>
      </c>
      <c r="AK3" s="37" t="s">
        <v>6</v>
      </c>
      <c r="AL3" s="38" t="s">
        <v>69</v>
      </c>
      <c r="AM3" s="36" t="s">
        <v>58</v>
      </c>
      <c r="AN3" s="37" t="s">
        <v>6</v>
      </c>
      <c r="AO3" s="56" t="s">
        <v>69</v>
      </c>
      <c r="AP3" s="36" t="s">
        <v>58</v>
      </c>
      <c r="AQ3" s="37" t="s">
        <v>6</v>
      </c>
      <c r="AR3" s="55" t="s">
        <v>60</v>
      </c>
      <c r="AS3" s="37" t="s">
        <v>61</v>
      </c>
      <c r="AT3" s="130" t="s">
        <v>133</v>
      </c>
      <c r="AU3" s="131" t="s">
        <v>127</v>
      </c>
      <c r="AW3" s="127" t="s">
        <v>147</v>
      </c>
      <c r="AX3" s="5">
        <v>1</v>
      </c>
      <c r="AY3" s="5">
        <v>2</v>
      </c>
      <c r="AZ3" s="5">
        <v>3</v>
      </c>
      <c r="BA3" s="5">
        <v>4</v>
      </c>
      <c r="BB3" s="5">
        <v>5</v>
      </c>
      <c r="BC3" s="5">
        <v>6</v>
      </c>
      <c r="BD3" s="5">
        <v>7</v>
      </c>
      <c r="BE3" s="5">
        <v>8</v>
      </c>
      <c r="BF3" s="5">
        <v>9</v>
      </c>
      <c r="BH3" t="s">
        <v>129</v>
      </c>
      <c r="BI3" s="129" t="s">
        <v>131</v>
      </c>
      <c r="BJ3" t="s">
        <v>132</v>
      </c>
    </row>
    <row r="4" spans="2:62" ht="15.75" thickTop="1" x14ac:dyDescent="0.25">
      <c r="B4" s="66">
        <v>1</v>
      </c>
      <c r="D4" s="49" t="s">
        <v>31</v>
      </c>
      <c r="E4" s="60">
        <f>COUNT(O4,R4,U4,X4,AA4,AD4,AG4,AJ4,AM4,AP4)</f>
        <v>2</v>
      </c>
      <c r="F4" s="6">
        <f>SUM(IF(AND((LEFT(Q4,1)="A"),(MID(Q4,3,1)="4")),1,0)+IF(AND((LEFT(T4,1)="A"),(MID(T4,3,1)="4")),1,0)+IF(AND((LEFT(W4,1)="A"),(MID(W4,3,1)="4")),1,0)+IF(AND((LEFT(Z4,1)="A"),(MID(Z4,3,1)="4")),1,0)+IF(AND((LEFT(AC4,1)="A"),(MID(AC4,3,1)="4")),1,0)+IF(AND((LEFT(AF4,1)="A"),(MID(AF4,3,1)="4")),1,0)+IF(AND((LEFT(AI4,1)="A"),(MID(AI4,3,1)="4")),1,0)+IF(AND((LEFT(AL4,1)="A"),(MID(AL4,3,1)="4")),1,0)+IF(AND((LEFT(AO4,1)="A"),(MID(AO4,3,1)="4")),1,0)+IF(AND((LEFT(Q4,1)="B"),(MID(Q4,3,1)="3")),1,0)+IF(AND((LEFT(T4,1)="B"),(MID(T4,3,1)="3")),1,0)+IF(AND((LEFT(W4,1)="B"),(MID(W4,3,1)="3")),1,0)+IF(AND((LEFT(Z4,1)="B"),(MID(Z4,3,1)="3")),1,0)+IF(AND((LEFT(AC4,1)="B"),(MID(AC4,3,1)="3")),1,0)+IF(AND((LEFT(AF4,1)="B"),(MID(AF4,3,1)="3")),1,0)+IF(AND((LEFT(AI4,1)="B"),(MID(AI4,3,1)="3")),1,0)+IF(AND((LEFT(N4,1)="B"),(MID(N4,3,1)="3")),1,0)+IF(AND((LEFT(AL4,1)="B"),(MID(AL4,3,1)="3")),1,0)+IF(AND((LEFT(AO4,1)="B"),(MID(AO4,3,1)="3"))*1,0))</f>
        <v>2</v>
      </c>
      <c r="G4" s="6">
        <f>E4-F4</f>
        <v>0</v>
      </c>
      <c r="H4" s="6">
        <f>SUM(MID(Q4,3,1))+(MID(T4,3,1)+(MID(N4,3,1)+(MID(W4,3,1)+(MID(Z4,3,1)+(MID(AC4,3,1)+(MID(AF4,3,1)+(MID(AI4,3,1))+(MID(AL4,3,1))+(MID(AO4,3,1))))))))</f>
        <v>8</v>
      </c>
      <c r="I4" s="6">
        <f>SUM(MID(Q4,5,1))+(MID(N4,5,1)+(MID(T4,5,1)+(MID(W4,5,1)+(MID(Z4,5,1)+(MID(AC4,5,1)+(MID(AF4,5,1)+(MID(AI4,5,1))+(MID(AL4,5,1))+(MID(AO4,5,1))))))))</f>
        <v>3</v>
      </c>
      <c r="J4" s="13">
        <f>SUM(P4,S4,V4,Y4,AB4,AE4,AH4,AK4,AN4,AQ4)</f>
        <v>34.090000000000003</v>
      </c>
      <c r="K4" s="6">
        <v>1</v>
      </c>
      <c r="L4" s="6">
        <f>H4+I4</f>
        <v>11</v>
      </c>
      <c r="M4" s="43">
        <f>IF(ISERROR((J4)/L4),0,(J4)/L4)</f>
        <v>3.0990909090909096</v>
      </c>
      <c r="N4" s="85" t="s">
        <v>65</v>
      </c>
      <c r="O4" s="52"/>
      <c r="P4" s="43"/>
      <c r="Q4" s="156" t="s">
        <v>34</v>
      </c>
      <c r="R4" s="157">
        <v>29.65</v>
      </c>
      <c r="S4" s="158">
        <v>17.55</v>
      </c>
      <c r="T4" s="156" t="s">
        <v>32</v>
      </c>
      <c r="U4" s="157">
        <v>26.51</v>
      </c>
      <c r="V4" s="158">
        <v>16.54</v>
      </c>
      <c r="W4" s="85" t="s">
        <v>65</v>
      </c>
      <c r="X4" s="52"/>
      <c r="Y4" s="43"/>
      <c r="Z4" s="85" t="s">
        <v>65</v>
      </c>
      <c r="AA4" s="52"/>
      <c r="AB4" s="43"/>
      <c r="AC4" s="85" t="s">
        <v>65</v>
      </c>
      <c r="AD4" s="52"/>
      <c r="AE4" s="43"/>
      <c r="AF4" s="85" t="s">
        <v>65</v>
      </c>
      <c r="AG4" s="52"/>
      <c r="AH4" s="43"/>
      <c r="AI4" s="85" t="s">
        <v>65</v>
      </c>
      <c r="AJ4" s="52"/>
      <c r="AK4" s="43"/>
      <c r="AL4" s="85" t="s">
        <v>65</v>
      </c>
      <c r="AM4" s="52"/>
      <c r="AN4" s="43"/>
      <c r="AO4" s="85" t="s">
        <v>65</v>
      </c>
      <c r="AP4" s="52"/>
      <c r="AQ4" s="43"/>
      <c r="AR4" s="115">
        <f>IF(ISERROR(AVERAGE(R4,U4,X4,AA4,AD4,AG4,AJ4,AM4,AP4)),0,(AVERAGE(R4,U4,X4,AA4,AD4,AG4,AJ4,AM4,AP4)))</f>
        <v>28.08</v>
      </c>
      <c r="AS4" s="43">
        <f>AR4+F4</f>
        <v>30.08</v>
      </c>
      <c r="AT4" s="132" t="str">
        <f>BH4</f>
        <v>PP</v>
      </c>
      <c r="AU4" s="133" t="str">
        <f>LEFT(BJ4,5)</f>
        <v>PPPPP</v>
      </c>
      <c r="AW4" s="7" t="str">
        <f>IF(N4="A 0-0","",IF(SUM(IF(AND((LEFT(N4,1)="A"),(MID(N4,3,1)="4")),1,0)+IF(AND((LEFT(N4,1)="B"),(MID(N4,3,1)="3")),1,0))=1,"P","O"))</f>
        <v/>
      </c>
      <c r="AX4" s="7" t="str">
        <f t="shared" ref="AX4:AX38" si="0">IF(Q4="A 0-0","",IF(SUM(IF(AND((LEFT(Q4,1)="A"),(MID(Q4,3,1)="4")),1,0)+IF(AND((LEFT(Q4,1)="B"),(MID(Q4,3,1)="3")),1,0))=1,"P","O"))</f>
        <v>P</v>
      </c>
      <c r="AY4" s="7" t="str">
        <f t="shared" ref="AY4:AY38" si="1">IF(T4="A 0-0","",IF(SUM(IF(AND((LEFT(T4,1)="A"),(MID(T4,3,1)="4")),1,0)+IF(AND((LEFT(T4,1)="B"),(MID(T4,3,1)="3")),1,0))=1,"P","O"))</f>
        <v>P</v>
      </c>
      <c r="AZ4" s="7" t="str">
        <f t="shared" ref="AZ4:AZ38" si="2">IF(W4="A 0-0","",IF(SUM(IF(AND((LEFT(W4,1)="A"),(MID(W4,3,1)="4")),1,0)+IF(AND((LEFT(W4,1)="B"),(MID(W4,3,1)="3")),1,0))=1,"P","O"))</f>
        <v/>
      </c>
      <c r="BA4" s="7" t="str">
        <f t="shared" ref="BA4:BA38" si="3">IF(Z4="A 0-0","",IF(SUM(IF(AND((LEFT(Z4,1)="A"),(MID(Z4,3,1)="4")),1,0)+IF(AND((LEFT(Z4,1)="B"),(MID(Z4,3,1)="3")),1,0))=1,"P","O"))</f>
        <v/>
      </c>
      <c r="BB4" s="7" t="str">
        <f t="shared" ref="BB4:BB38" si="4">IF(AC4="A 0-0","",IF(SUM(IF(AND((LEFT(AC4,1)="A"),(MID(AC4,3,1)="4")),1,0)+IF(AND((LEFT(AC4,1)="B"),(MID(AC4,3,1)="3")),1,0))=1,"P","O"))</f>
        <v/>
      </c>
      <c r="BC4" s="7" t="str">
        <f t="shared" ref="BC4:BC38" si="5">IF(AF4="A 0-0","",IF(SUM(IF(AND((LEFT(AF4,1)="A"),(MID(AF4,3,1)="4")),1,0)+IF(AND((LEFT(AF4,1)="B"),(MID(AF4,3,1)="3")),1,0))=1,"P","O"))</f>
        <v/>
      </c>
      <c r="BD4" s="7" t="str">
        <f t="shared" ref="BD4:BD38" si="6">IF(AI4="A 0-0","",IF(SUM(IF(AND((LEFT(AI4,1)="A"),(MID(AI4,3,1)="4")),1,0)+IF(AND((LEFT(AI4,1)="B"),(MID(AI4,3,1)="3")),1,0))=1,"P","O"))</f>
        <v/>
      </c>
      <c r="BE4" s="7" t="str">
        <f t="shared" ref="BE4:BE38" si="7">IF(AL4="A 0-0","",IF(SUM(IF(AND((LEFT(AL4,1)="A"),(MID(AL4,3,1)="4")),1,0)+IF(AND((LEFT(AL4,1)="B"),(MID(AL4,3,1)="3")),1,0))=1,"P","O"))</f>
        <v/>
      </c>
      <c r="BF4" s="7" t="str">
        <f t="shared" ref="BF4:BF38" si="8">IF(AO4="A 0-0","",IF(SUM(IF(AND((LEFT(AO4,1)="A"),(MID(AO4,3,1)="4")),1,0)+IF(AND((LEFT(AO4,1)="B"),(MID(AO4,3,1)="3")),1,0))=1,"P","O"))</f>
        <v/>
      </c>
      <c r="BH4" s="126" t="str">
        <f>CONCATENATE(BF4,BE4,BD4,BC4,BB4,BA4,AZ4,AY4,AX4,AW4)</f>
        <v>PP</v>
      </c>
      <c r="BI4" s="126" t="s">
        <v>148</v>
      </c>
      <c r="BJ4" s="126" t="str">
        <f t="shared" ref="BJ4:BJ38" si="9">+CONCATENATE(BF4,BE4,BD4,BC4,BB4,BA4,AZ4,AY4,AX4,AW4,BI4)</f>
        <v>PPPPPPPOO</v>
      </c>
    </row>
    <row r="5" spans="2:62" x14ac:dyDescent="0.25">
      <c r="B5" s="64">
        <v>2</v>
      </c>
      <c r="D5" s="50" t="s">
        <v>42</v>
      </c>
      <c r="E5" s="40">
        <f>COUNT(O5,R5,U5,X5,AA5,AD5,AG5,AJ5,AM5,AP5)</f>
        <v>2</v>
      </c>
      <c r="F5" s="7">
        <f>SUM(IF(AND((LEFT(Q5,1)="A"),(MID(Q5,3,1)="4")),1,0)+IF(AND((LEFT(T5,1)="A"),(MID(T5,3,1)="4")),1,0)+IF(AND((LEFT(W5,1)="A"),(MID(W5,3,1)="4")),1,0)+IF(AND((LEFT(Z5,1)="A"),(MID(Z5,3,1)="4")),1,0)+IF(AND((LEFT(AC5,1)="A"),(MID(AC5,3,1)="4")),1,0)+IF(AND((LEFT(AF5,1)="A"),(MID(AF5,3,1)="4")),1,0)+IF(AND((LEFT(AI5,1)="A"),(MID(AI5,3,1)="4")),1,0)+IF(AND((LEFT(AL5,1)="A"),(MID(AL5,3,1)="4")),1,0)+IF(AND((LEFT(AO5,1)="A"),(MID(AO5,3,1)="4")),1,0)+IF(AND((LEFT(Q5,1)="B"),(MID(Q5,3,1)="3")),1,0)+IF(AND((LEFT(T5,1)="B"),(MID(T5,3,1)="3")),1,0)+IF(AND((LEFT(W5,1)="B"),(MID(W5,3,1)="3")),1,0)+IF(AND((LEFT(Z5,1)="B"),(MID(Z5,3,1)="3")),1,0)+IF(AND((LEFT(AC5,1)="B"),(MID(AC5,3,1)="3")),1,0)+IF(AND((LEFT(AF5,1)="B"),(MID(AF5,3,1)="3")),1,0)+IF(AND((LEFT(AI5,1)="B"),(MID(AI5,3,1)="3")),1,0)+IF(AND((LEFT(N5,1)="B"),(MID(N5,3,1)="3")),1,0)+IF(AND((LEFT(AL5,1)="B"),(MID(AL5,3,1)="3")),1,0)+IF(AND((LEFT(AO5,1)="B"),(MID(AO5,3,1)="3"))*1,0))</f>
        <v>2</v>
      </c>
      <c r="G5" s="7">
        <f>E5-F5</f>
        <v>0</v>
      </c>
      <c r="H5" s="7">
        <f>SUM(MID(Q5,3,1))+(MID(T5,3,1)+(MID(N5,3,1)+(MID(W5,3,1)+(MID(Z5,3,1)+(MID(AC5,3,1)+(MID(AF5,3,1)+(MID(AI5,3,1))+(MID(AL5,3,1))+(MID(AO5,3,1))))))))</f>
        <v>8</v>
      </c>
      <c r="I5" s="7">
        <f>SUM(MID(Q5,5,1))+(MID(N5,5,1)+(MID(T5,5,1)+(MID(W5,5,1)+(MID(Z5,5,1)+(MID(AC5,5,1)+(MID(AF5,5,1)+(MID(AI5,5,1))+(MID(AL5,5,1))+(MID(AO5,5,1))))))))</f>
        <v>5</v>
      </c>
      <c r="J5" s="1">
        <f>SUM(P5,S5,V5,Y5,AB5,AE5,AH5,AK5,AN5,AQ5)</f>
        <v>39.18</v>
      </c>
      <c r="K5" s="7"/>
      <c r="L5" s="7">
        <f>H5+I5</f>
        <v>13</v>
      </c>
      <c r="M5" s="35">
        <f>IF(ISERROR((J5)/L5),0,(J5)/L5)</f>
        <v>3.0138461538461536</v>
      </c>
      <c r="N5" s="62" t="s">
        <v>65</v>
      </c>
      <c r="O5" s="53"/>
      <c r="P5" s="2"/>
      <c r="Q5" s="62" t="s">
        <v>34</v>
      </c>
      <c r="R5" s="53">
        <v>27.95</v>
      </c>
      <c r="S5" s="2">
        <v>17.350000000000001</v>
      </c>
      <c r="T5" s="62" t="s">
        <v>30</v>
      </c>
      <c r="U5" s="53">
        <v>26.15</v>
      </c>
      <c r="V5" s="2">
        <v>21.83</v>
      </c>
      <c r="W5" s="62" t="s">
        <v>65</v>
      </c>
      <c r="X5" s="53"/>
      <c r="Y5" s="2"/>
      <c r="Z5" s="62" t="s">
        <v>65</v>
      </c>
      <c r="AA5" s="53"/>
      <c r="AB5" s="2"/>
      <c r="AC5" s="62" t="s">
        <v>65</v>
      </c>
      <c r="AD5" s="53"/>
      <c r="AE5" s="2"/>
      <c r="AF5" s="62" t="s">
        <v>65</v>
      </c>
      <c r="AG5" s="53"/>
      <c r="AH5" s="2"/>
      <c r="AI5" s="62" t="s">
        <v>65</v>
      </c>
      <c r="AJ5" s="53"/>
      <c r="AK5" s="2"/>
      <c r="AL5" s="62" t="s">
        <v>65</v>
      </c>
      <c r="AM5" s="53"/>
      <c r="AN5" s="2"/>
      <c r="AO5" s="62" t="s">
        <v>65</v>
      </c>
      <c r="AP5" s="53"/>
      <c r="AQ5" s="2"/>
      <c r="AR5" s="70">
        <f>IF(ISERROR(AVERAGE(R5,U5,X5,AA5,AD5,AG5,AJ5,AM5,AP5)),0,(AVERAGE(R5,U5,X5,AA5,AD5,AG5,AJ5,AM5,AP5)))</f>
        <v>27.049999999999997</v>
      </c>
      <c r="AS5" s="2">
        <f>AR5+F5</f>
        <v>29.049999999999997</v>
      </c>
      <c r="AT5" s="134" t="str">
        <f>BH5</f>
        <v>PP</v>
      </c>
      <c r="AU5" s="135" t="str">
        <f>LEFT(BJ5,5)</f>
        <v>PPPPP</v>
      </c>
      <c r="AW5" s="7" t="str">
        <f t="shared" ref="AW5:AW38" si="10">IF(N5="A 0-0","",IF(SUM(IF(AND((LEFT(N5,1)="A"),(MID(N5,3,1)="4")),1,0)+IF(AND((LEFT(N5,1)="B"),(MID(N5,3,1)="3")),1,0))=1,"P","O"))</f>
        <v/>
      </c>
      <c r="AX5" s="7" t="str">
        <f t="shared" si="0"/>
        <v>P</v>
      </c>
      <c r="AY5" s="7" t="str">
        <f t="shared" si="1"/>
        <v>P</v>
      </c>
      <c r="AZ5" s="7" t="str">
        <f t="shared" si="2"/>
        <v/>
      </c>
      <c r="BA5" s="7" t="str">
        <f t="shared" si="3"/>
        <v/>
      </c>
      <c r="BB5" s="7" t="str">
        <f t="shared" si="4"/>
        <v/>
      </c>
      <c r="BC5" s="7" t="str">
        <f t="shared" si="5"/>
        <v/>
      </c>
      <c r="BD5" s="7" t="str">
        <f t="shared" si="6"/>
        <v/>
      </c>
      <c r="BE5" s="7" t="str">
        <f t="shared" si="7"/>
        <v/>
      </c>
      <c r="BF5" s="7" t="str">
        <f t="shared" si="8"/>
        <v/>
      </c>
      <c r="BH5" s="126" t="str">
        <f t="shared" ref="BH5:BH38" si="11">CONCATENATE(BF5,BE5,BD5,BC5,BB5,BA5,AZ5,AY5,AX5,AW5)</f>
        <v>PP</v>
      </c>
      <c r="BI5" s="126" t="s">
        <v>149</v>
      </c>
      <c r="BJ5" s="126" t="str">
        <f t="shared" si="9"/>
        <v>PPPPPPPPPOP</v>
      </c>
    </row>
    <row r="6" spans="2:62" x14ac:dyDescent="0.25">
      <c r="B6" s="64">
        <v>3</v>
      </c>
      <c r="D6" s="50" t="s">
        <v>68</v>
      </c>
      <c r="E6" s="40">
        <f>COUNT(O6,R6,U6,X6,AA6,AD6,AG6,AJ6,AM6,AP6)</f>
        <v>2</v>
      </c>
      <c r="F6" s="7">
        <f>SUM(IF(AND((LEFT(Q6,1)="A"),(MID(Q6,3,1)="4")),1,0)+IF(AND((LEFT(T6,1)="A"),(MID(T6,3,1)="4")),1,0)+IF(AND((LEFT(W6,1)="A"),(MID(W6,3,1)="4")),1,0)+IF(AND((LEFT(Z6,1)="A"),(MID(Z6,3,1)="4")),1,0)+IF(AND((LEFT(AC6,1)="A"),(MID(AC6,3,1)="4")),1,0)+IF(AND((LEFT(AF6,1)="A"),(MID(AF6,3,1)="4")),1,0)+IF(AND((LEFT(AI6,1)="A"),(MID(AI6,3,1)="4")),1,0)+IF(AND((LEFT(AL6,1)="A"),(MID(AL6,3,1)="4")),1,0)+IF(AND((LEFT(AO6,1)="A"),(MID(AO6,3,1)="4")),1,0)+IF(AND((LEFT(Q6,1)="B"),(MID(Q6,3,1)="3")),1,0)+IF(AND((LEFT(T6,1)="B"),(MID(T6,3,1)="3")),1,0)+IF(AND((LEFT(W6,1)="B"),(MID(W6,3,1)="3")),1,0)+IF(AND((LEFT(Z6,1)="B"),(MID(Z6,3,1)="3")),1,0)+IF(AND((LEFT(AC6,1)="B"),(MID(AC6,3,1)="3")),1,0)+IF(AND((LEFT(AF6,1)="B"),(MID(AF6,3,1)="3")),1,0)+IF(AND((LEFT(AI6,1)="B"),(MID(AI6,3,1)="3")),1,0)+IF(AND((LEFT(N6,1)="B"),(MID(N6,3,1)="3")),1,0)+IF(AND((LEFT(AL6,1)="B"),(MID(AL6,3,1)="3")),1,0)+IF(AND((LEFT(AO6,1)="B"),(MID(AO6,3,1)="3"))*1,0))</f>
        <v>2</v>
      </c>
      <c r="G6" s="7">
        <f>E6-F6</f>
        <v>0</v>
      </c>
      <c r="H6" s="7">
        <f>SUM(MID(Q6,3,1))+(MID(T6,3,1)+(MID(N6,3,1)+(MID(W6,3,1)+(MID(Z6,3,1)+(MID(AC6,3,1)+(MID(AF6,3,1)+(MID(AI6,3,1))+(MID(AL6,3,1))+(MID(AO6,3,1))))))))</f>
        <v>8</v>
      </c>
      <c r="I6" s="7">
        <f>SUM(MID(Q6,5,1))+(MID(N6,5,1)+(MID(T6,5,1)+(MID(W6,5,1)+(MID(Z6,5,1)+(MID(AC6,5,1)+(MID(AF6,5,1)+(MID(AI6,5,1))+(MID(AL6,5,1))+(MID(AO6,5,1))))))))</f>
        <v>2</v>
      </c>
      <c r="J6" s="1">
        <f>SUM(P6,S6,V6,Y6,AB6,AE6,AH6,AK6,AN6,AQ6)</f>
        <v>23.84</v>
      </c>
      <c r="K6" s="7">
        <v>1</v>
      </c>
      <c r="L6" s="7">
        <f>H6+I6</f>
        <v>10</v>
      </c>
      <c r="M6" s="35">
        <f>IF(ISERROR((J6)/L6),0,(J6)/L6)</f>
        <v>2.3839999999999999</v>
      </c>
      <c r="N6" s="62" t="s">
        <v>65</v>
      </c>
      <c r="O6" s="53"/>
      <c r="P6" s="2"/>
      <c r="Q6" s="62" t="s">
        <v>34</v>
      </c>
      <c r="R6" s="53">
        <v>24.81</v>
      </c>
      <c r="S6" s="2">
        <v>13.94</v>
      </c>
      <c r="T6" s="62" t="s">
        <v>36</v>
      </c>
      <c r="U6" s="53">
        <v>26.37</v>
      </c>
      <c r="V6" s="2">
        <v>9.9</v>
      </c>
      <c r="W6" s="62" t="s">
        <v>65</v>
      </c>
      <c r="X6" s="53"/>
      <c r="Y6" s="2"/>
      <c r="Z6" s="62" t="s">
        <v>65</v>
      </c>
      <c r="AA6" s="53"/>
      <c r="AB6" s="2"/>
      <c r="AC6" s="62" t="s">
        <v>65</v>
      </c>
      <c r="AD6" s="53"/>
      <c r="AE6" s="2"/>
      <c r="AF6" s="62" t="s">
        <v>65</v>
      </c>
      <c r="AG6" s="53"/>
      <c r="AH6" s="2"/>
      <c r="AI6" s="62" t="s">
        <v>65</v>
      </c>
      <c r="AJ6" s="53"/>
      <c r="AK6" s="2"/>
      <c r="AL6" s="62" t="s">
        <v>65</v>
      </c>
      <c r="AM6" s="53"/>
      <c r="AN6" s="2"/>
      <c r="AO6" s="62" t="s">
        <v>65</v>
      </c>
      <c r="AP6" s="53"/>
      <c r="AQ6" s="2"/>
      <c r="AR6" s="70">
        <f>IF(ISERROR(AVERAGE(R6,U6,X6,AA6,AD6,AG6,AJ6,AM6,AP6)),0,(AVERAGE(R6,U6,X6,AA6,AD6,AG6,AJ6,AM6,AP6)))</f>
        <v>25.59</v>
      </c>
      <c r="AS6" s="2">
        <f>AR6+F6</f>
        <v>27.59</v>
      </c>
      <c r="AT6" s="134" t="str">
        <f>BH6</f>
        <v>PP</v>
      </c>
      <c r="AU6" s="135" t="str">
        <f>LEFT(BJ6,5)</f>
        <v>PPOPO</v>
      </c>
      <c r="AW6" s="7" t="str">
        <f t="shared" si="10"/>
        <v/>
      </c>
      <c r="AX6" s="7" t="str">
        <f t="shared" si="0"/>
        <v>P</v>
      </c>
      <c r="AY6" s="7" t="str">
        <f t="shared" si="1"/>
        <v>P</v>
      </c>
      <c r="AZ6" s="7" t="str">
        <f t="shared" si="2"/>
        <v/>
      </c>
      <c r="BA6" s="7" t="str">
        <f t="shared" si="3"/>
        <v/>
      </c>
      <c r="BB6" s="7" t="str">
        <f t="shared" si="4"/>
        <v/>
      </c>
      <c r="BC6" s="7" t="str">
        <f t="shared" si="5"/>
        <v/>
      </c>
      <c r="BD6" s="7" t="str">
        <f t="shared" si="6"/>
        <v/>
      </c>
      <c r="BE6" s="7" t="str">
        <f t="shared" si="7"/>
        <v/>
      </c>
      <c r="BF6" s="7" t="str">
        <f t="shared" si="8"/>
        <v/>
      </c>
      <c r="BH6" s="126" t="str">
        <f t="shared" si="11"/>
        <v>PP</v>
      </c>
      <c r="BI6" s="126" t="s">
        <v>150</v>
      </c>
      <c r="BJ6" s="126" t="str">
        <f t="shared" si="9"/>
        <v>PPOPOOPPOPO</v>
      </c>
    </row>
    <row r="7" spans="2:62" x14ac:dyDescent="0.25">
      <c r="B7" s="64">
        <v>4</v>
      </c>
      <c r="D7" s="50" t="s">
        <v>27</v>
      </c>
      <c r="E7" s="40">
        <f>COUNT(O7,R7,U7,X7,AA7,AD7,AG7,AJ7,AM7,AP7)</f>
        <v>2</v>
      </c>
      <c r="F7" s="7">
        <f>SUM(IF(AND((LEFT(Q7,1)="A"),(MID(Q7,3,1)="4")),1,0)+IF(AND((LEFT(T7,1)="A"),(MID(T7,3,1)="4")),1,0)+IF(AND((LEFT(W7,1)="A"),(MID(W7,3,1)="4")),1,0)+IF(AND((LEFT(Z7,1)="A"),(MID(Z7,3,1)="4")),1,0)+IF(AND((LEFT(AC7,1)="A"),(MID(AC7,3,1)="4")),1,0)+IF(AND((LEFT(AF7,1)="A"),(MID(AF7,3,1)="4")),1,0)+IF(AND((LEFT(AI7,1)="A"),(MID(AI7,3,1)="4")),1,0)+IF(AND((LEFT(AL7,1)="A"),(MID(AL7,3,1)="4")),1,0)+IF(AND((LEFT(AO7,1)="A"),(MID(AO7,3,1)="4")),1,0)+IF(AND((LEFT(Q7,1)="B"),(MID(Q7,3,1)="3")),1,0)+IF(AND((LEFT(T7,1)="B"),(MID(T7,3,1)="3")),1,0)+IF(AND((LEFT(W7,1)="B"),(MID(W7,3,1)="3")),1,0)+IF(AND((LEFT(Z7,1)="B"),(MID(Z7,3,1)="3")),1,0)+IF(AND((LEFT(AC7,1)="B"),(MID(AC7,3,1)="3")),1,0)+IF(AND((LEFT(AF7,1)="B"),(MID(AF7,3,1)="3")),1,0)+IF(AND((LEFT(AI7,1)="B"),(MID(AI7,3,1)="3")),1,0)+IF(AND((LEFT(N7,1)="B"),(MID(N7,3,1)="3")),1,0)+IF(AND((LEFT(AL7,1)="B"),(MID(AL7,3,1)="3")),1,0)+IF(AND((LEFT(AO7,1)="B"),(MID(AO7,3,1)="3"))*1,0))</f>
        <v>2</v>
      </c>
      <c r="G7" s="7">
        <f>E7-F7</f>
        <v>0</v>
      </c>
      <c r="H7" s="7">
        <f>SUM(MID(Q7,3,1))+(MID(T7,3,1)+(MID(N7,3,1)+(MID(W7,3,1)+(MID(Z7,3,1)+(MID(AC7,3,1)+(MID(AF7,3,1)+(MID(AI7,3,1))+(MID(AL7,3,1))+(MID(AO7,3,1))))))))</f>
        <v>8</v>
      </c>
      <c r="I7" s="7">
        <f>SUM(MID(Q7,5,1))+(MID(N7,5,1)+(MID(T7,5,1)+(MID(W7,5,1)+(MID(Z7,5,1)+(MID(AC7,5,1)+(MID(AF7,5,1)+(MID(AI7,5,1))+(MID(AL7,5,1))+(MID(AO7,5,1))))))))</f>
        <v>6</v>
      </c>
      <c r="J7" s="1">
        <f>SUM(P7,S7,V7,Y7,AB7,AE7,AH7,AK7,AN7,AQ7)</f>
        <v>25.78</v>
      </c>
      <c r="K7" s="7"/>
      <c r="L7" s="7">
        <f>H7+I7</f>
        <v>14</v>
      </c>
      <c r="M7" s="35">
        <f>IF(ISERROR((J7)/L7),0,(J7)/L7)</f>
        <v>1.8414285714285714</v>
      </c>
      <c r="N7" s="62" t="s">
        <v>65</v>
      </c>
      <c r="O7" s="53"/>
      <c r="P7" s="2"/>
      <c r="Q7" s="62" t="s">
        <v>30</v>
      </c>
      <c r="R7" s="53">
        <v>23.4</v>
      </c>
      <c r="S7" s="2">
        <v>9.9600000000000009</v>
      </c>
      <c r="T7" s="62" t="s">
        <v>30</v>
      </c>
      <c r="U7" s="53">
        <v>26.24</v>
      </c>
      <c r="V7" s="2">
        <v>15.82</v>
      </c>
      <c r="W7" s="62" t="s">
        <v>65</v>
      </c>
      <c r="X7" s="53"/>
      <c r="Y7" s="2"/>
      <c r="Z7" s="62" t="s">
        <v>65</v>
      </c>
      <c r="AA7" s="53"/>
      <c r="AB7" s="2"/>
      <c r="AC7" s="62" t="s">
        <v>65</v>
      </c>
      <c r="AD7" s="53"/>
      <c r="AE7" s="2"/>
      <c r="AF7" s="62" t="s">
        <v>65</v>
      </c>
      <c r="AG7" s="53"/>
      <c r="AH7" s="2"/>
      <c r="AI7" s="62" t="s">
        <v>65</v>
      </c>
      <c r="AJ7" s="53"/>
      <c r="AK7" s="2"/>
      <c r="AL7" s="62" t="s">
        <v>65</v>
      </c>
      <c r="AM7" s="53"/>
      <c r="AN7" s="2"/>
      <c r="AO7" s="62" t="s">
        <v>65</v>
      </c>
      <c r="AP7" s="53"/>
      <c r="AQ7" s="2"/>
      <c r="AR7" s="70">
        <f>IF(ISERROR(AVERAGE(R7,U7,X7,AA7,AD7,AG7,AJ7,AM7,AP7)),0,(AVERAGE(R7,U7,X7,AA7,AD7,AG7,AJ7,AM7,AP7)))</f>
        <v>24.82</v>
      </c>
      <c r="AS7" s="2">
        <f>AR7+F7</f>
        <v>26.82</v>
      </c>
      <c r="AT7" s="134" t="str">
        <f>BH7</f>
        <v>PP</v>
      </c>
      <c r="AU7" s="135" t="str">
        <f>LEFT(BJ7,5)</f>
        <v>PPOOP</v>
      </c>
      <c r="AW7" s="7" t="str">
        <f t="shared" si="10"/>
        <v/>
      </c>
      <c r="AX7" s="7" t="str">
        <f t="shared" si="0"/>
        <v>P</v>
      </c>
      <c r="AY7" s="7" t="str">
        <f t="shared" si="1"/>
        <v>P</v>
      </c>
      <c r="AZ7" s="7" t="str">
        <f t="shared" si="2"/>
        <v/>
      </c>
      <c r="BA7" s="7" t="str">
        <f t="shared" si="3"/>
        <v/>
      </c>
      <c r="BB7" s="7" t="str">
        <f t="shared" si="4"/>
        <v/>
      </c>
      <c r="BC7" s="7" t="str">
        <f t="shared" si="5"/>
        <v/>
      </c>
      <c r="BD7" s="7" t="str">
        <f t="shared" si="6"/>
        <v/>
      </c>
      <c r="BE7" s="7" t="str">
        <f t="shared" si="7"/>
        <v/>
      </c>
      <c r="BF7" s="7" t="str">
        <f t="shared" si="8"/>
        <v/>
      </c>
      <c r="BH7" s="126" t="str">
        <f t="shared" si="11"/>
        <v>PP</v>
      </c>
      <c r="BI7" s="126" t="s">
        <v>151</v>
      </c>
      <c r="BJ7" s="126" t="str">
        <f t="shared" si="9"/>
        <v>PPOOPOPPPPP</v>
      </c>
    </row>
    <row r="8" spans="2:62" x14ac:dyDescent="0.25">
      <c r="B8" s="64">
        <v>5</v>
      </c>
      <c r="D8" s="50" t="s">
        <v>43</v>
      </c>
      <c r="E8" s="40">
        <f>COUNT(O8,R8,U8,X8,AA8,AD8,AG8,AJ8,AM8,AP8)</f>
        <v>2</v>
      </c>
      <c r="F8" s="7">
        <f>SUM(IF(AND((LEFT(Q8,1)="A"),(MID(Q8,3,1)="4")),1,0)+IF(AND((LEFT(T8,1)="A"),(MID(T8,3,1)="4")),1,0)+IF(AND((LEFT(W8,1)="A"),(MID(W8,3,1)="4")),1,0)+IF(AND((LEFT(Z8,1)="A"),(MID(Z8,3,1)="4")),1,0)+IF(AND((LEFT(AC8,1)="A"),(MID(AC8,3,1)="4")),1,0)+IF(AND((LEFT(AF8,1)="A"),(MID(AF8,3,1)="4")),1,0)+IF(AND((LEFT(AI8,1)="A"),(MID(AI8,3,1)="4")),1,0)+IF(AND((LEFT(AL8,1)="A"),(MID(AL8,3,1)="4")),1,0)+IF(AND((LEFT(AO8,1)="A"),(MID(AO8,3,1)="4")),1,0)+IF(AND((LEFT(Q8,1)="B"),(MID(Q8,3,1)="3")),1,0)+IF(AND((LEFT(T8,1)="B"),(MID(T8,3,1)="3")),1,0)+IF(AND((LEFT(W8,1)="B"),(MID(W8,3,1)="3")),1,0)+IF(AND((LEFT(Z8,1)="B"),(MID(Z8,3,1)="3")),1,0)+IF(AND((LEFT(AC8,1)="B"),(MID(AC8,3,1)="3")),1,0)+IF(AND((LEFT(AF8,1)="B"),(MID(AF8,3,1)="3")),1,0)+IF(AND((LEFT(AI8,1)="B"),(MID(AI8,3,1)="3")),1,0)+IF(AND((LEFT(N8,1)="B"),(MID(N8,3,1)="3")),1,0)+IF(AND((LEFT(AL8,1)="B"),(MID(AL8,3,1)="3")),1,0)+IF(AND((LEFT(AO8,1)="B"),(MID(AO8,3,1)="3"))*1,0))</f>
        <v>0</v>
      </c>
      <c r="G8" s="7">
        <f>E8-F8</f>
        <v>2</v>
      </c>
      <c r="H8" s="7">
        <f>SUM(MID(Q8,3,1))+(MID(T8,3,1)+(MID(N8,3,1)+(MID(W8,3,1)+(MID(Z8,3,1)+(MID(AC8,3,1)+(MID(AF8,3,1)+(MID(AI8,3,1))+(MID(AL8,3,1))+(MID(AO8,3,1))))))))</f>
        <v>5</v>
      </c>
      <c r="I8" s="7">
        <f>SUM(MID(Q8,5,1))+(MID(N8,5,1)+(MID(T8,5,1)+(MID(W8,5,1)+(MID(Z8,5,1)+(MID(AC8,5,1)+(MID(AF8,5,1)+(MID(AI8,5,1))+(MID(AL8,5,1))+(MID(AO8,5,1))))))))</f>
        <v>8</v>
      </c>
      <c r="J8" s="1">
        <f>SUM(P8,S8,V8,Y8,AB8,AE8,AH8,AK8,AN8,AQ8)</f>
        <v>30.72</v>
      </c>
      <c r="K8" s="7"/>
      <c r="L8" s="7">
        <f>H8+I8</f>
        <v>13</v>
      </c>
      <c r="M8" s="35">
        <f>IF(ISERROR((J8)/L8),0,(J8)/L8)</f>
        <v>2.3630769230769229</v>
      </c>
      <c r="N8" s="62" t="s">
        <v>65</v>
      </c>
      <c r="O8" s="53"/>
      <c r="P8" s="2"/>
      <c r="Q8" s="61" t="s">
        <v>40</v>
      </c>
      <c r="R8" s="53">
        <v>25.87</v>
      </c>
      <c r="S8" s="2">
        <v>14.94</v>
      </c>
      <c r="T8" s="61" t="s">
        <v>44</v>
      </c>
      <c r="U8" s="53">
        <v>26.98</v>
      </c>
      <c r="V8" s="2">
        <v>15.78</v>
      </c>
      <c r="W8" s="62" t="s">
        <v>65</v>
      </c>
      <c r="X8" s="53"/>
      <c r="Y8" s="2"/>
      <c r="Z8" s="62" t="s">
        <v>65</v>
      </c>
      <c r="AA8" s="53"/>
      <c r="AB8" s="2"/>
      <c r="AC8" s="62" t="s">
        <v>65</v>
      </c>
      <c r="AD8" s="53"/>
      <c r="AE8" s="2"/>
      <c r="AF8" s="62" t="s">
        <v>65</v>
      </c>
      <c r="AG8" s="53"/>
      <c r="AH8" s="2"/>
      <c r="AI8" s="62" t="s">
        <v>65</v>
      </c>
      <c r="AJ8" s="53"/>
      <c r="AK8" s="2"/>
      <c r="AL8" s="62" t="s">
        <v>65</v>
      </c>
      <c r="AM8" s="53"/>
      <c r="AN8" s="2"/>
      <c r="AO8" s="62" t="s">
        <v>65</v>
      </c>
      <c r="AP8" s="53"/>
      <c r="AQ8" s="2"/>
      <c r="AR8" s="70">
        <f>IF(ISERROR(AVERAGE(R8,U8,X8,AA8,AD8,AG8,AJ8,AM8,AP8)),0,(AVERAGE(R8,U8,X8,AA8,AD8,AG8,AJ8,AM8,AP8)))</f>
        <v>26.425000000000001</v>
      </c>
      <c r="AS8" s="2">
        <f>AR8+F8</f>
        <v>26.425000000000001</v>
      </c>
      <c r="AT8" s="134" t="str">
        <f>BH8</f>
        <v>OO</v>
      </c>
      <c r="AU8" s="135" t="str">
        <f>LEFT(BJ8,5)</f>
        <v>OOOOP</v>
      </c>
      <c r="AW8" s="7" t="str">
        <f t="shared" si="10"/>
        <v/>
      </c>
      <c r="AX8" s="7" t="str">
        <f t="shared" si="0"/>
        <v>O</v>
      </c>
      <c r="AY8" s="7" t="str">
        <f t="shared" si="1"/>
        <v>O</v>
      </c>
      <c r="AZ8" s="7" t="str">
        <f t="shared" si="2"/>
        <v/>
      </c>
      <c r="BA8" s="7" t="str">
        <f t="shared" si="3"/>
        <v/>
      </c>
      <c r="BB8" s="7" t="str">
        <f t="shared" si="4"/>
        <v/>
      </c>
      <c r="BC8" s="7" t="str">
        <f t="shared" si="5"/>
        <v/>
      </c>
      <c r="BD8" s="7" t="str">
        <f t="shared" si="6"/>
        <v/>
      </c>
      <c r="BE8" s="7" t="str">
        <f t="shared" si="7"/>
        <v/>
      </c>
      <c r="BF8" s="7" t="str">
        <f t="shared" si="8"/>
        <v/>
      </c>
      <c r="BH8" s="126" t="str">
        <f t="shared" si="11"/>
        <v>OO</v>
      </c>
      <c r="BI8" s="126" t="s">
        <v>152</v>
      </c>
      <c r="BJ8" s="126" t="str">
        <f>+CONCATENATE(BF8,BE8,BD8,BC8,BB8,BA8,AZ8,AY8,AX8,AW8,BI8)</f>
        <v>OOOOPOPPOP</v>
      </c>
    </row>
    <row r="9" spans="2:62" x14ac:dyDescent="0.25">
      <c r="B9" s="64">
        <v>6</v>
      </c>
      <c r="D9" s="50" t="s">
        <v>24</v>
      </c>
      <c r="E9" s="40">
        <f>COUNT(O9,R9,U9,X9,AA9,AD9,AG9,AJ9,AM9,AP9)</f>
        <v>2</v>
      </c>
      <c r="F9" s="7">
        <f>SUM(IF(AND((LEFT(Q9,1)="A"),(MID(Q9,3,1)="4")),1,0)+IF(AND((LEFT(T9,1)="A"),(MID(T9,3,1)="4")),1,0)+IF(AND((LEFT(W9,1)="A"),(MID(W9,3,1)="4")),1,0)+IF(AND((LEFT(Z9,1)="A"),(MID(Z9,3,1)="4")),1,0)+IF(AND((LEFT(AC9,1)="A"),(MID(AC9,3,1)="4")),1,0)+IF(AND((LEFT(AF9,1)="A"),(MID(AF9,3,1)="4")),1,0)+IF(AND((LEFT(AI9,1)="A"),(MID(AI9,3,1)="4")),1,0)+IF(AND((LEFT(AL9,1)="A"),(MID(AL9,3,1)="4")),1,0)+IF(AND((LEFT(AO9,1)="A"),(MID(AO9,3,1)="4")),1,0)+IF(AND((LEFT(Q9,1)="B"),(MID(Q9,3,1)="3")),1,0)+IF(AND((LEFT(T9,1)="B"),(MID(T9,3,1)="3")),1,0)+IF(AND((LEFT(W9,1)="B"),(MID(W9,3,1)="3")),1,0)+IF(AND((LEFT(Z9,1)="B"),(MID(Z9,3,1)="3")),1,0)+IF(AND((LEFT(AC9,1)="B"),(MID(AC9,3,1)="3")),1,0)+IF(AND((LEFT(AF9,1)="B"),(MID(AF9,3,1)="3")),1,0)+IF(AND((LEFT(AI9,1)="B"),(MID(AI9,3,1)="3")),1,0)+IF(AND((LEFT(N9,1)="B"),(MID(N9,3,1)="3")),1,0)+IF(AND((LEFT(AL9,1)="B"),(MID(AL9,3,1)="3")),1,0)+IF(AND((LEFT(AO9,1)="B"),(MID(AO9,3,1)="3"))*1,0))</f>
        <v>0</v>
      </c>
      <c r="G9" s="7">
        <f>E9-F9</f>
        <v>2</v>
      </c>
      <c r="H9" s="7">
        <f>SUM(MID(Q9,3,1))+(MID(T9,3,1)+(MID(N9,3,1)+(MID(W9,3,1)+(MID(Z9,3,1)+(MID(AC9,3,1)+(MID(AF9,3,1)+(MID(AI9,3,1))+(MID(AL9,3,1))+(MID(AO9,3,1))))))))</f>
        <v>4</v>
      </c>
      <c r="I9" s="7">
        <f>SUM(MID(Q9,5,1))+(MID(N9,5,1)+(MID(T9,5,1)+(MID(W9,5,1)+(MID(Z9,5,1)+(MID(AC9,5,1)+(MID(AF9,5,1)+(MID(AI9,5,1))+(MID(AL9,5,1))+(MID(AO9,5,1))))))))</f>
        <v>8</v>
      </c>
      <c r="J9" s="1">
        <f>SUM(P9,S9,V9,Y9,AB9,AE9,AH9,AK9,AN9,AQ9)</f>
        <v>19.899999999999999</v>
      </c>
      <c r="K9" s="7"/>
      <c r="L9" s="7">
        <f>H9+I9</f>
        <v>12</v>
      </c>
      <c r="M9" s="35">
        <f>IF(ISERROR((J9)/L9),0,(J9)/L9)</f>
        <v>1.6583333333333332</v>
      </c>
      <c r="N9" s="62" t="s">
        <v>65</v>
      </c>
      <c r="O9" s="53"/>
      <c r="P9" s="2"/>
      <c r="Q9" s="61" t="s">
        <v>40</v>
      </c>
      <c r="R9" s="53">
        <v>24.34</v>
      </c>
      <c r="S9" s="2">
        <v>7.82</v>
      </c>
      <c r="T9" s="61" t="s">
        <v>40</v>
      </c>
      <c r="U9" s="53">
        <v>28.37</v>
      </c>
      <c r="V9" s="2">
        <v>12.08</v>
      </c>
      <c r="W9" s="62" t="s">
        <v>65</v>
      </c>
      <c r="X9" s="53"/>
      <c r="Y9" s="2"/>
      <c r="Z9" s="62" t="s">
        <v>65</v>
      </c>
      <c r="AA9" s="53"/>
      <c r="AB9" s="2"/>
      <c r="AC9" s="62" t="s">
        <v>65</v>
      </c>
      <c r="AD9" s="53"/>
      <c r="AE9" s="2"/>
      <c r="AF9" s="62" t="s">
        <v>65</v>
      </c>
      <c r="AG9" s="53"/>
      <c r="AH9" s="2"/>
      <c r="AI9" s="62" t="s">
        <v>65</v>
      </c>
      <c r="AJ9" s="53"/>
      <c r="AK9" s="2"/>
      <c r="AL9" s="62" t="s">
        <v>65</v>
      </c>
      <c r="AM9" s="53"/>
      <c r="AN9" s="2"/>
      <c r="AO9" s="62" t="s">
        <v>65</v>
      </c>
      <c r="AP9" s="53"/>
      <c r="AQ9" s="2"/>
      <c r="AR9" s="70">
        <f>IF(ISERROR(AVERAGE(R9,U9,X9,AA9,AD9,AG9,AJ9,AM9,AP9)),0,(AVERAGE(R9,U9,X9,AA9,AD9,AG9,AJ9,AM9,AP9)))</f>
        <v>26.355</v>
      </c>
      <c r="AS9" s="2">
        <f>AR9+F9</f>
        <v>26.355</v>
      </c>
      <c r="AT9" s="134" t="str">
        <f>BH9</f>
        <v>OO</v>
      </c>
      <c r="AU9" s="135" t="str">
        <f>LEFT(BJ9,5)</f>
        <v>OOOPO</v>
      </c>
      <c r="AW9" s="7" t="str">
        <f t="shared" si="10"/>
        <v/>
      </c>
      <c r="AX9" s="7" t="str">
        <f t="shared" si="0"/>
        <v>O</v>
      </c>
      <c r="AY9" s="7" t="str">
        <f t="shared" si="1"/>
        <v>O</v>
      </c>
      <c r="AZ9" s="7" t="str">
        <f t="shared" si="2"/>
        <v/>
      </c>
      <c r="BA9" s="7" t="str">
        <f t="shared" si="3"/>
        <v/>
      </c>
      <c r="BB9" s="7" t="str">
        <f t="shared" si="4"/>
        <v/>
      </c>
      <c r="BC9" s="7" t="str">
        <f t="shared" si="5"/>
        <v/>
      </c>
      <c r="BD9" s="7" t="str">
        <f t="shared" si="6"/>
        <v/>
      </c>
      <c r="BE9" s="7" t="str">
        <f t="shared" si="7"/>
        <v/>
      </c>
      <c r="BF9" s="7" t="str">
        <f t="shared" si="8"/>
        <v/>
      </c>
      <c r="BH9" s="126" t="str">
        <f t="shared" si="11"/>
        <v>OO</v>
      </c>
      <c r="BI9" s="126" t="s">
        <v>153</v>
      </c>
      <c r="BJ9" s="126" t="str">
        <f t="shared" si="9"/>
        <v>OOOPOOOPOPP</v>
      </c>
    </row>
    <row r="10" spans="2:62" x14ac:dyDescent="0.25">
      <c r="B10" s="64">
        <v>7</v>
      </c>
      <c r="D10" s="50" t="s">
        <v>28</v>
      </c>
      <c r="E10" s="40">
        <f>COUNT(O10,R10,U10,X10,AA10,AD10,AG10,AJ10,AM10,AP10)</f>
        <v>2</v>
      </c>
      <c r="F10" s="7">
        <f>SUM(IF(AND((LEFT(Q10,1)="A"),(MID(Q10,3,1)="4")),1,0)+IF(AND((LEFT(T10,1)="A"),(MID(T10,3,1)="4")),1,0)+IF(AND((LEFT(W10,1)="A"),(MID(W10,3,1)="4")),1,0)+IF(AND((LEFT(Z10,1)="A"),(MID(Z10,3,1)="4")),1,0)+IF(AND((LEFT(AC10,1)="A"),(MID(AC10,3,1)="4")),1,0)+IF(AND((LEFT(AF10,1)="A"),(MID(AF10,3,1)="4")),1,0)+IF(AND((LEFT(AI10,1)="A"),(MID(AI10,3,1)="4")),1,0)+IF(AND((LEFT(AL10,1)="A"),(MID(AL10,3,1)="4")),1,0)+IF(AND((LEFT(AO10,1)="A"),(MID(AO10,3,1)="4")),1,0)+IF(AND((LEFT(Q10,1)="B"),(MID(Q10,3,1)="3")),1,0)+IF(AND((LEFT(T10,1)="B"),(MID(T10,3,1)="3")),1,0)+IF(AND((LEFT(W10,1)="B"),(MID(W10,3,1)="3")),1,0)+IF(AND((LEFT(Z10,1)="B"),(MID(Z10,3,1)="3")),1,0)+IF(AND((LEFT(AC10,1)="B"),(MID(AC10,3,1)="3")),1,0)+IF(AND((LEFT(AF10,1)="B"),(MID(AF10,3,1)="3")),1,0)+IF(AND((LEFT(AI10,1)="B"),(MID(AI10,3,1)="3")),1,0)+IF(AND((LEFT(N10,1)="B"),(MID(N10,3,1)="3")),1,0)+IF(AND((LEFT(AL10,1)="B"),(MID(AL10,3,1)="3")),1,0)+IF(AND((LEFT(AO10,1)="B"),(MID(AO10,3,1)="3"))*1,0))</f>
        <v>2</v>
      </c>
      <c r="G10" s="7">
        <f>E10-F10</f>
        <v>0</v>
      </c>
      <c r="H10" s="7">
        <f>SUM(MID(Q10,3,1))+(MID(T10,3,1)+(MID(N10,3,1)+(MID(W10,3,1)+(MID(Z10,3,1)+(MID(AC10,3,1)+(MID(AF10,3,1)+(MID(AI10,3,1))+(MID(AL10,3,1))+(MID(AO10,3,1))))))))</f>
        <v>8</v>
      </c>
      <c r="I10" s="7">
        <f>SUM(MID(Q10,5,1))+(MID(N10,5,1)+(MID(T10,5,1)+(MID(W10,5,1)+(MID(Z10,5,1)+(MID(AC10,5,1)+(MID(AF10,5,1)+(MID(AI10,5,1))+(MID(AL10,5,1))+(MID(AO10,5,1))))))))</f>
        <v>4</v>
      </c>
      <c r="J10" s="1">
        <f>SUM(P10,S10,V10,Y10,AB10,AE10,AH10,AK10,AN10,AQ10)</f>
        <v>24.68</v>
      </c>
      <c r="K10" s="7">
        <v>1</v>
      </c>
      <c r="L10" s="7">
        <f>H10+I10</f>
        <v>12</v>
      </c>
      <c r="M10" s="35">
        <f>IF(ISERROR((J10)/L10),0,(J10)/L10)</f>
        <v>2.0566666666666666</v>
      </c>
      <c r="N10" s="62" t="s">
        <v>65</v>
      </c>
      <c r="O10" s="53"/>
      <c r="P10" s="2"/>
      <c r="Q10" s="62" t="s">
        <v>34</v>
      </c>
      <c r="R10" s="53">
        <v>23.27</v>
      </c>
      <c r="S10" s="2">
        <v>10</v>
      </c>
      <c r="T10" s="62" t="s">
        <v>34</v>
      </c>
      <c r="U10" s="53">
        <v>25.38</v>
      </c>
      <c r="V10" s="2">
        <v>14.68</v>
      </c>
      <c r="W10" s="62" t="s">
        <v>65</v>
      </c>
      <c r="X10" s="53"/>
      <c r="Y10" s="2"/>
      <c r="Z10" s="62" t="s">
        <v>65</v>
      </c>
      <c r="AA10" s="53"/>
      <c r="AB10" s="2"/>
      <c r="AC10" s="62" t="s">
        <v>65</v>
      </c>
      <c r="AD10" s="53"/>
      <c r="AE10" s="2"/>
      <c r="AF10" s="62" t="s">
        <v>65</v>
      </c>
      <c r="AG10" s="53"/>
      <c r="AH10" s="2"/>
      <c r="AI10" s="62" t="s">
        <v>65</v>
      </c>
      <c r="AJ10" s="53"/>
      <c r="AK10" s="2"/>
      <c r="AL10" s="62" t="s">
        <v>65</v>
      </c>
      <c r="AM10" s="53"/>
      <c r="AN10" s="2"/>
      <c r="AO10" s="62" t="s">
        <v>65</v>
      </c>
      <c r="AP10" s="53"/>
      <c r="AQ10" s="2"/>
      <c r="AR10" s="70">
        <f>IF(ISERROR(AVERAGE(R10,U10,X10,AA10,AD10,AG10,AJ10,AM10,AP10)),0,(AVERAGE(R10,U10,X10,AA10,AD10,AG10,AJ10,AM10,AP10)))</f>
        <v>24.324999999999999</v>
      </c>
      <c r="AS10" s="2">
        <f>AR10+F10</f>
        <v>26.324999999999999</v>
      </c>
      <c r="AT10" s="134" t="str">
        <f>BH10</f>
        <v>PP</v>
      </c>
      <c r="AU10" s="135" t="str">
        <f>LEFT(BJ10,5)</f>
        <v>PPPOP</v>
      </c>
      <c r="AW10" s="7" t="str">
        <f t="shared" si="10"/>
        <v/>
      </c>
      <c r="AX10" s="7" t="str">
        <f t="shared" si="0"/>
        <v>P</v>
      </c>
      <c r="AY10" s="7" t="str">
        <f t="shared" si="1"/>
        <v>P</v>
      </c>
      <c r="AZ10" s="7" t="str">
        <f t="shared" si="2"/>
        <v/>
      </c>
      <c r="BA10" s="7" t="str">
        <f t="shared" si="3"/>
        <v/>
      </c>
      <c r="BB10" s="7" t="str">
        <f t="shared" si="4"/>
        <v/>
      </c>
      <c r="BC10" s="7" t="str">
        <f t="shared" si="5"/>
        <v/>
      </c>
      <c r="BD10" s="7" t="str">
        <f t="shared" si="6"/>
        <v/>
      </c>
      <c r="BE10" s="7" t="str">
        <f t="shared" si="7"/>
        <v/>
      </c>
      <c r="BF10" s="7" t="str">
        <f t="shared" si="8"/>
        <v/>
      </c>
      <c r="BH10" s="126" t="str">
        <f t="shared" si="11"/>
        <v>PP</v>
      </c>
      <c r="BI10" s="126" t="s">
        <v>154</v>
      </c>
      <c r="BJ10" s="126" t="str">
        <f t="shared" si="9"/>
        <v>PPPOPOPPOPP</v>
      </c>
    </row>
    <row r="11" spans="2:62" x14ac:dyDescent="0.25">
      <c r="B11" s="64">
        <v>8</v>
      </c>
      <c r="D11" s="50" t="s">
        <v>23</v>
      </c>
      <c r="E11" s="40">
        <f>COUNT(O11,R11,U11,X11,AA11,AD11,AG11,AJ11,AM11,AP11)</f>
        <v>3</v>
      </c>
      <c r="F11" s="7">
        <f>SUM(IF(AND((LEFT(Q11,1)="A"),(MID(Q11,3,1)="4")),1,0)+IF(AND((LEFT(T11,1)="A"),(MID(T11,3,1)="4")),1,0)+IF(AND((LEFT(W11,1)="A"),(MID(W11,3,1)="4")),1,0)+IF(AND((LEFT(Z11,1)="A"),(MID(Z11,3,1)="4")),1,0)+IF(AND((LEFT(AC11,1)="A"),(MID(AC11,3,1)="4")),1,0)+IF(AND((LEFT(AF11,1)="A"),(MID(AF11,3,1)="4")),1,0)+IF(AND((LEFT(AI11,1)="A"),(MID(AI11,3,1)="4")),1,0)+IF(AND((LEFT(AL11,1)="A"),(MID(AL11,3,1)="4")),1,0)+IF(AND((LEFT(AO11,1)="A"),(MID(AO11,3,1)="4")),1,0)+IF(AND((LEFT(Q11,1)="B"),(MID(Q11,3,1)="3")),1,0)+IF(AND((LEFT(T11,1)="B"),(MID(T11,3,1)="3")),1,0)+IF(AND((LEFT(W11,1)="B"),(MID(W11,3,1)="3")),1,0)+IF(AND((LEFT(Z11,1)="B"),(MID(Z11,3,1)="3")),1,0)+IF(AND((LEFT(AC11,1)="B"),(MID(AC11,3,1)="3")),1,0)+IF(AND((LEFT(AF11,1)="B"),(MID(AF11,3,1)="3")),1,0)+IF(AND((LEFT(AI11,1)="B"),(MID(AI11,3,1)="3")),1,0)+IF(AND((LEFT(N11,1)="B"),(MID(N11,3,1)="3")),1,0)+IF(AND((LEFT(AL11,1)="B"),(MID(AL11,3,1)="3")),1,0)+IF(AND((LEFT(AO11,1)="B"),(MID(AO11,3,1)="3"))*1,0))</f>
        <v>1</v>
      </c>
      <c r="G11" s="7">
        <f>E11-F11</f>
        <v>2</v>
      </c>
      <c r="H11" s="7">
        <f>SUM(MID(Q11,3,1))+(MID(T11,3,1)+(MID(N11,3,1)+(MID(W11,3,1)+(MID(Z11,3,1)+(MID(AC11,3,1)+(MID(AF11,3,1)+(MID(AI11,3,1))+(MID(AL11,3,1))+(MID(AO11,3,1))))))))</f>
        <v>9</v>
      </c>
      <c r="I11" s="7">
        <f>SUM(MID(Q11,5,1))+(MID(N11,5,1)+(MID(T11,5,1)+(MID(W11,5,1)+(MID(Z11,5,1)+(MID(AC11,5,1)+(MID(AF11,5,1)+(MID(AI11,5,1))+(MID(AL11,5,1))+(MID(AO11,5,1))))))))</f>
        <v>10</v>
      </c>
      <c r="J11" s="1">
        <f>SUM(P11,S11,V11,Y11,AB11,AE11,AH11,AK11,AN11,AQ11)</f>
        <v>41.82</v>
      </c>
      <c r="K11" s="7">
        <v>1</v>
      </c>
      <c r="L11" s="7">
        <f>H11+I11</f>
        <v>19</v>
      </c>
      <c r="M11" s="35">
        <f>IF(ISERROR((J11)/L11),0,(J11)/L11)</f>
        <v>2.2010526315789476</v>
      </c>
      <c r="N11" s="61" t="s">
        <v>17</v>
      </c>
      <c r="O11" s="53">
        <v>26.35</v>
      </c>
      <c r="P11" s="2">
        <v>14.42</v>
      </c>
      <c r="Q11" s="62" t="s">
        <v>30</v>
      </c>
      <c r="R11" s="141">
        <v>24.52</v>
      </c>
      <c r="S11" s="2">
        <v>13.6</v>
      </c>
      <c r="T11" s="61" t="s">
        <v>44</v>
      </c>
      <c r="U11" s="53">
        <v>23.95</v>
      </c>
      <c r="V11" s="2">
        <v>13.8</v>
      </c>
      <c r="W11" s="62" t="s">
        <v>65</v>
      </c>
      <c r="X11" s="53"/>
      <c r="Y11" s="2"/>
      <c r="Z11" s="62" t="s">
        <v>65</v>
      </c>
      <c r="AA11" s="53"/>
      <c r="AB11" s="2"/>
      <c r="AC11" s="62" t="s">
        <v>65</v>
      </c>
      <c r="AD11" s="53"/>
      <c r="AE11" s="2"/>
      <c r="AF11" s="62" t="s">
        <v>65</v>
      </c>
      <c r="AG11" s="53"/>
      <c r="AH11" s="2"/>
      <c r="AI11" s="62" t="s">
        <v>65</v>
      </c>
      <c r="AJ11" s="53"/>
      <c r="AK11" s="2"/>
      <c r="AL11" s="62" t="s">
        <v>65</v>
      </c>
      <c r="AM11" s="53"/>
      <c r="AN11" s="2"/>
      <c r="AO11" s="62" t="s">
        <v>65</v>
      </c>
      <c r="AP11" s="53"/>
      <c r="AQ11" s="2"/>
      <c r="AR11" s="70">
        <f>IF(ISERROR(AVERAGE(R11,U11,X11,AA11,AD11,AG11,AJ11,AM11,AP11)),0,(AVERAGE(R11,U11,X11,AA11,AD11,AG11,AJ11,AM11,AP11)))</f>
        <v>24.234999999999999</v>
      </c>
      <c r="AS11" s="2">
        <f>AR11+F11</f>
        <v>25.234999999999999</v>
      </c>
      <c r="AT11" s="134" t="str">
        <f>BH11</f>
        <v>OPO</v>
      </c>
      <c r="AU11" s="135" t="str">
        <f>LEFT(BJ11,5)</f>
        <v>OPO</v>
      </c>
      <c r="AW11" s="7" t="str">
        <f t="shared" si="10"/>
        <v>O</v>
      </c>
      <c r="AX11" s="7" t="str">
        <f t="shared" si="0"/>
        <v>P</v>
      </c>
      <c r="AY11" s="7" t="str">
        <f t="shared" si="1"/>
        <v>O</v>
      </c>
      <c r="AZ11" s="7" t="str">
        <f t="shared" si="2"/>
        <v/>
      </c>
      <c r="BA11" s="7" t="str">
        <f t="shared" si="3"/>
        <v/>
      </c>
      <c r="BB11" s="7" t="str">
        <f t="shared" si="4"/>
        <v/>
      </c>
      <c r="BC11" s="7" t="str">
        <f t="shared" si="5"/>
        <v/>
      </c>
      <c r="BD11" s="7" t="str">
        <f t="shared" si="6"/>
        <v/>
      </c>
      <c r="BE11" s="7" t="str">
        <f t="shared" si="7"/>
        <v/>
      </c>
      <c r="BF11" s="7" t="str">
        <f t="shared" si="8"/>
        <v/>
      </c>
      <c r="BH11" s="126" t="str">
        <f t="shared" si="11"/>
        <v>OPO</v>
      </c>
      <c r="BI11" s="126"/>
      <c r="BJ11" s="126" t="str">
        <f t="shared" si="9"/>
        <v>OPO</v>
      </c>
    </row>
    <row r="12" spans="2:62" x14ac:dyDescent="0.25">
      <c r="B12" s="64">
        <v>9</v>
      </c>
      <c r="D12" s="50" t="s">
        <v>29</v>
      </c>
      <c r="E12" s="40">
        <f>COUNT(O12,R12,U12,X12,AA12,AD12,AG12,AJ12,AM12,AP12)</f>
        <v>2</v>
      </c>
      <c r="F12" s="7">
        <f>SUM(IF(AND((LEFT(Q12,1)="A"),(MID(Q12,3,1)="4")),1,0)+IF(AND((LEFT(T12,1)="A"),(MID(T12,3,1)="4")),1,0)+IF(AND((LEFT(W12,1)="A"),(MID(W12,3,1)="4")),1,0)+IF(AND((LEFT(Z12,1)="A"),(MID(Z12,3,1)="4")),1,0)+IF(AND((LEFT(AC12,1)="A"),(MID(AC12,3,1)="4")),1,0)+IF(AND((LEFT(AF12,1)="A"),(MID(AF12,3,1)="4")),1,0)+IF(AND((LEFT(AI12,1)="A"),(MID(AI12,3,1)="4")),1,0)+IF(AND((LEFT(AL12,1)="A"),(MID(AL12,3,1)="4")),1,0)+IF(AND((LEFT(AO12,1)="A"),(MID(AO12,3,1)="4")),1,0)+IF(AND((LEFT(Q12,1)="B"),(MID(Q12,3,1)="3")),1,0)+IF(AND((LEFT(T12,1)="B"),(MID(T12,3,1)="3")),1,0)+IF(AND((LEFT(W12,1)="B"),(MID(W12,3,1)="3")),1,0)+IF(AND((LEFT(Z12,1)="B"),(MID(Z12,3,1)="3")),1,0)+IF(AND((LEFT(AC12,1)="B"),(MID(AC12,3,1)="3")),1,0)+IF(AND((LEFT(AF12,1)="B"),(MID(AF12,3,1)="3")),1,0)+IF(AND((LEFT(AI12,1)="B"),(MID(AI12,3,1)="3")),1,0)+IF(AND((LEFT(N12,1)="B"),(MID(N12,3,1)="3")),1,0)+IF(AND((LEFT(AL12,1)="B"),(MID(AL12,3,1)="3")),1,0)+IF(AND((LEFT(AO12,1)="B"),(MID(AO12,3,1)="3"))*1,0))</f>
        <v>0</v>
      </c>
      <c r="G12" s="7">
        <f>E12-F12</f>
        <v>2</v>
      </c>
      <c r="H12" s="7">
        <f>SUM(MID(Q12,3,1))+(MID(T12,3,1)+(MID(N12,3,1)+(MID(W12,3,1)+(MID(Z12,3,1)+(MID(AC12,3,1)+(MID(AF12,3,1)+(MID(AI12,3,1))+(MID(AL12,3,1))+(MID(AO12,3,1))))))))</f>
        <v>3</v>
      </c>
      <c r="I12" s="7">
        <f>SUM(MID(Q12,5,1))+(MID(N12,5,1)+(MID(T12,5,1)+(MID(W12,5,1)+(MID(Z12,5,1)+(MID(AC12,5,1)+(MID(AF12,5,1)+(MID(AI12,5,1))+(MID(AL12,5,1))+(MID(AO12,5,1))))))))</f>
        <v>8</v>
      </c>
      <c r="J12" s="1">
        <f>SUM(P12,S12,V12,Y12,AB12,AE12,AH12,AK12,AN12,AQ12)</f>
        <v>18.310000000000002</v>
      </c>
      <c r="K12" s="7">
        <v>2</v>
      </c>
      <c r="L12" s="7">
        <f>H12+I12</f>
        <v>11</v>
      </c>
      <c r="M12" s="35">
        <f>IF(ISERROR((J12)/L12),0,(J12)/L12)</f>
        <v>1.6645454545454548</v>
      </c>
      <c r="N12" s="62" t="s">
        <v>65</v>
      </c>
      <c r="O12" s="53"/>
      <c r="P12" s="2"/>
      <c r="Q12" s="61" t="s">
        <v>38</v>
      </c>
      <c r="R12" s="53">
        <v>25.11</v>
      </c>
      <c r="S12" s="2">
        <v>8.17</v>
      </c>
      <c r="T12" s="61" t="s">
        <v>40</v>
      </c>
      <c r="U12" s="53">
        <v>25.25</v>
      </c>
      <c r="V12" s="2">
        <v>10.14</v>
      </c>
      <c r="W12" s="62" t="s">
        <v>65</v>
      </c>
      <c r="X12" s="53"/>
      <c r="Y12" s="2"/>
      <c r="Z12" s="62" t="s">
        <v>65</v>
      </c>
      <c r="AA12" s="53"/>
      <c r="AB12" s="2"/>
      <c r="AC12" s="62" t="s">
        <v>65</v>
      </c>
      <c r="AD12" s="53"/>
      <c r="AE12" s="2"/>
      <c r="AF12" s="62" t="s">
        <v>65</v>
      </c>
      <c r="AG12" s="53"/>
      <c r="AH12" s="2"/>
      <c r="AI12" s="62" t="s">
        <v>65</v>
      </c>
      <c r="AJ12" s="53"/>
      <c r="AK12" s="2"/>
      <c r="AL12" s="62" t="s">
        <v>65</v>
      </c>
      <c r="AM12" s="53"/>
      <c r="AN12" s="2"/>
      <c r="AO12" s="62" t="s">
        <v>65</v>
      </c>
      <c r="AP12" s="53"/>
      <c r="AQ12" s="2"/>
      <c r="AR12" s="70">
        <f>IF(ISERROR(AVERAGE(R12,U12,X12,AA12,AD12,AG12,AJ12,AM12,AP12)),0,(AVERAGE(R12,U12,X12,AA12,AD12,AG12,AJ12,AM12,AP12)))</f>
        <v>25.18</v>
      </c>
      <c r="AS12" s="2">
        <f>AR12+F12</f>
        <v>25.18</v>
      </c>
      <c r="AT12" s="134" t="str">
        <f>BH12</f>
        <v>OO</v>
      </c>
      <c r="AU12" s="135" t="str">
        <f>LEFT(BJ12,5)</f>
        <v>OOOPP</v>
      </c>
      <c r="AW12" s="7" t="str">
        <f t="shared" si="10"/>
        <v/>
      </c>
      <c r="AX12" s="7" t="str">
        <f t="shared" si="0"/>
        <v>O</v>
      </c>
      <c r="AY12" s="7" t="str">
        <f t="shared" si="1"/>
        <v>O</v>
      </c>
      <c r="AZ12" s="7" t="str">
        <f t="shared" si="2"/>
        <v/>
      </c>
      <c r="BA12" s="7" t="str">
        <f t="shared" si="3"/>
        <v/>
      </c>
      <c r="BB12" s="7" t="str">
        <f t="shared" si="4"/>
        <v/>
      </c>
      <c r="BC12" s="7" t="str">
        <f t="shared" si="5"/>
        <v/>
      </c>
      <c r="BD12" s="7" t="str">
        <f t="shared" si="6"/>
        <v/>
      </c>
      <c r="BE12" s="7" t="str">
        <f t="shared" si="7"/>
        <v/>
      </c>
      <c r="BF12" s="7" t="str">
        <f t="shared" si="8"/>
        <v/>
      </c>
      <c r="BH12" s="126" t="str">
        <f t="shared" si="11"/>
        <v>OO</v>
      </c>
      <c r="BI12" s="126" t="s">
        <v>155</v>
      </c>
      <c r="BJ12" s="126" t="str">
        <f t="shared" si="9"/>
        <v>OOOPPOOPOOP</v>
      </c>
    </row>
    <row r="13" spans="2:62" x14ac:dyDescent="0.25">
      <c r="B13" s="64">
        <v>10</v>
      </c>
      <c r="D13" s="50" t="s">
        <v>37</v>
      </c>
      <c r="E13" s="40">
        <f>COUNT(O13,R13,U13,X13,AA13,AD13,AG13,AJ13,AM13,AP13)</f>
        <v>2</v>
      </c>
      <c r="F13" s="7">
        <f>SUM(IF(AND((LEFT(Q13,1)="A"),(MID(Q13,3,1)="4")),1,0)+IF(AND((LEFT(T13,1)="A"),(MID(T13,3,1)="4")),1,0)+IF(AND((LEFT(W13,1)="A"),(MID(W13,3,1)="4")),1,0)+IF(AND((LEFT(Z13,1)="A"),(MID(Z13,3,1)="4")),1,0)+IF(AND((LEFT(AC13,1)="A"),(MID(AC13,3,1)="4")),1,0)+IF(AND((LEFT(AF13,1)="A"),(MID(AF13,3,1)="4")),1,0)+IF(AND((LEFT(AI13,1)="A"),(MID(AI13,3,1)="4")),1,0)+IF(AND((LEFT(AL13,1)="A"),(MID(AL13,3,1)="4")),1,0)+IF(AND((LEFT(AO13,1)="A"),(MID(AO13,3,1)="4")),1,0)+IF(AND((LEFT(Q13,1)="B"),(MID(Q13,3,1)="3")),1,0)+IF(AND((LEFT(T13,1)="B"),(MID(T13,3,1)="3")),1,0)+IF(AND((LEFT(W13,1)="B"),(MID(W13,3,1)="3")),1,0)+IF(AND((LEFT(Z13,1)="B"),(MID(Z13,3,1)="3")),1,0)+IF(AND((LEFT(AC13,1)="B"),(MID(AC13,3,1)="3")),1,0)+IF(AND((LEFT(AF13,1)="B"),(MID(AF13,3,1)="3")),1,0)+IF(AND((LEFT(AI13,1)="B"),(MID(AI13,3,1)="3")),1,0)+IF(AND((LEFT(N13,1)="B"),(MID(N13,3,1)="3")),1,0)+IF(AND((LEFT(AL13,1)="B"),(MID(AL13,3,1)="3")),1,0)+IF(AND((LEFT(AO13,1)="B"),(MID(AO13,3,1)="3"))*1,0))</f>
        <v>2</v>
      </c>
      <c r="G13" s="7">
        <f>E13-F13</f>
        <v>0</v>
      </c>
      <c r="H13" s="7">
        <f>SUM(MID(Q13,3,1))+(MID(T13,3,1)+(MID(N13,3,1)+(MID(W13,3,1)+(MID(Z13,3,1)+(MID(AC13,3,1)+(MID(AF13,3,1)+(MID(AI13,3,1))+(MID(AL13,3,1))+(MID(AO13,3,1))))))))</f>
        <v>6</v>
      </c>
      <c r="I13" s="7">
        <f>SUM(MID(Q13,5,1))+(MID(N13,5,1)+(MID(T13,5,1)+(MID(W13,5,1)+(MID(Z13,5,1)+(MID(AC13,5,1)+(MID(AF13,5,1)+(MID(AI13,5,1))+(MID(AL13,5,1))+(MID(AO13,5,1))))))))</f>
        <v>0</v>
      </c>
      <c r="J13" s="1">
        <f>SUM(P13,S13,V13,Y13,AB13,AE13,AH13,AK13,AN13,AQ13)</f>
        <v>10.34</v>
      </c>
      <c r="K13" s="7">
        <v>1</v>
      </c>
      <c r="L13" s="7">
        <f>H13+I13</f>
        <v>6</v>
      </c>
      <c r="M13" s="35">
        <f>IF(ISERROR((J13)/L13),0,(J13)/L13)</f>
        <v>1.7233333333333334</v>
      </c>
      <c r="N13" s="62" t="s">
        <v>65</v>
      </c>
      <c r="O13" s="53"/>
      <c r="P13" s="2"/>
      <c r="Q13" s="62" t="s">
        <v>19</v>
      </c>
      <c r="R13" s="53">
        <v>21.78</v>
      </c>
      <c r="S13" s="2">
        <v>5.6</v>
      </c>
      <c r="T13" s="159" t="s">
        <v>19</v>
      </c>
      <c r="U13" s="160">
        <v>23.86</v>
      </c>
      <c r="V13" s="161">
        <v>4.74</v>
      </c>
      <c r="W13" s="62" t="s">
        <v>65</v>
      </c>
      <c r="X13" s="53"/>
      <c r="Y13" s="2"/>
      <c r="Z13" s="62" t="s">
        <v>65</v>
      </c>
      <c r="AA13" s="53"/>
      <c r="AB13" s="2"/>
      <c r="AC13" s="62" t="s">
        <v>65</v>
      </c>
      <c r="AD13" s="53"/>
      <c r="AE13" s="2"/>
      <c r="AF13" s="62" t="s">
        <v>65</v>
      </c>
      <c r="AG13" s="53"/>
      <c r="AH13" s="2"/>
      <c r="AI13" s="62" t="s">
        <v>65</v>
      </c>
      <c r="AJ13" s="53"/>
      <c r="AK13" s="2"/>
      <c r="AL13" s="62" t="s">
        <v>65</v>
      </c>
      <c r="AM13" s="53"/>
      <c r="AN13" s="2"/>
      <c r="AO13" s="62" t="s">
        <v>65</v>
      </c>
      <c r="AP13" s="53"/>
      <c r="AQ13" s="2"/>
      <c r="AR13" s="70">
        <f>IF(ISERROR(AVERAGE(R13,U13,X13,AA13,AD13,AG13,AJ13,AM13,AP13)),0,(AVERAGE(R13,U13,X13,AA13,AD13,AG13,AJ13,AM13,AP13)))</f>
        <v>22.82</v>
      </c>
      <c r="AS13" s="2">
        <f>AR13+F13</f>
        <v>24.82</v>
      </c>
      <c r="AT13" s="134" t="str">
        <f>BH13</f>
        <v>PP</v>
      </c>
      <c r="AU13" s="135" t="str">
        <f>LEFT(BJ13,5)</f>
        <v>PPPPO</v>
      </c>
      <c r="AW13" s="7" t="str">
        <f t="shared" si="10"/>
        <v/>
      </c>
      <c r="AX13" s="7" t="str">
        <f t="shared" si="0"/>
        <v>P</v>
      </c>
      <c r="AY13" s="7" t="str">
        <f t="shared" si="1"/>
        <v>P</v>
      </c>
      <c r="AZ13" s="7" t="str">
        <f t="shared" si="2"/>
        <v/>
      </c>
      <c r="BA13" s="7" t="str">
        <f t="shared" si="3"/>
        <v/>
      </c>
      <c r="BB13" s="7" t="str">
        <f t="shared" si="4"/>
        <v/>
      </c>
      <c r="BC13" s="7" t="str">
        <f t="shared" si="5"/>
        <v/>
      </c>
      <c r="BD13" s="7" t="str">
        <f t="shared" si="6"/>
        <v/>
      </c>
      <c r="BE13" s="7" t="str">
        <f t="shared" si="7"/>
        <v/>
      </c>
      <c r="BF13" s="7" t="str">
        <f t="shared" si="8"/>
        <v/>
      </c>
      <c r="BH13" s="126" t="str">
        <f t="shared" si="11"/>
        <v>PP</v>
      </c>
      <c r="BI13" s="126" t="s">
        <v>156</v>
      </c>
      <c r="BJ13" s="126" t="str">
        <f t="shared" si="9"/>
        <v>PPPPOPOPPOP</v>
      </c>
    </row>
    <row r="14" spans="2:62" x14ac:dyDescent="0.25">
      <c r="B14" s="64">
        <v>11</v>
      </c>
      <c r="D14" s="50" t="s">
        <v>112</v>
      </c>
      <c r="E14" s="40">
        <f>COUNT(O14,R14,U14,X14,AA14,AD14,AG14,AJ14,AM14,AP14)</f>
        <v>2</v>
      </c>
      <c r="F14" s="7">
        <f>SUM(IF(AND((LEFT(Q14,1)="A"),(MID(Q14,3,1)="4")),1,0)+IF(AND((LEFT(T14,1)="A"),(MID(T14,3,1)="4")),1,0)+IF(AND((LEFT(W14,1)="A"),(MID(W14,3,1)="4")),1,0)+IF(AND((LEFT(Z14,1)="A"),(MID(Z14,3,1)="4")),1,0)+IF(AND((LEFT(AC14,1)="A"),(MID(AC14,3,1)="4")),1,0)+IF(AND((LEFT(AF14,1)="A"),(MID(AF14,3,1)="4")),1,0)+IF(AND((LEFT(AI14,1)="A"),(MID(AI14,3,1)="4")),1,0)+IF(AND((LEFT(AL14,1)="A"),(MID(AL14,3,1)="4")),1,0)+IF(AND((LEFT(AO14,1)="A"),(MID(AO14,3,1)="4")),1,0)+IF(AND((LEFT(Q14,1)="B"),(MID(Q14,3,1)="3")),1,0)+IF(AND((LEFT(T14,1)="B"),(MID(T14,3,1)="3")),1,0)+IF(AND((LEFT(W14,1)="B"),(MID(W14,3,1)="3")),1,0)+IF(AND((LEFT(Z14,1)="B"),(MID(Z14,3,1)="3")),1,0)+IF(AND((LEFT(AC14,1)="B"),(MID(AC14,3,1)="3")),1,0)+IF(AND((LEFT(AF14,1)="B"),(MID(AF14,3,1)="3")),1,0)+IF(AND((LEFT(AI14,1)="B"),(MID(AI14,3,1)="3")),1,0)+IF(AND((LEFT(N14,1)="B"),(MID(N14,3,1)="3")),1,0)+IF(AND((LEFT(AL14,1)="B"),(MID(AL14,3,1)="3")),1,0)+IF(AND((LEFT(AO14,1)="B"),(MID(AO14,3,1)="3"))*1,0))</f>
        <v>2</v>
      </c>
      <c r="G14" s="7">
        <f>E14-F14</f>
        <v>0</v>
      </c>
      <c r="H14" s="7">
        <f>SUM(MID(Q14,3,1))+(MID(T14,3,1)+(MID(N14,3,1)+(MID(W14,3,1)+(MID(Z14,3,1)+(MID(AC14,3,1)+(MID(AF14,3,1)+(MID(AI14,3,1))+(MID(AL14,3,1))+(MID(AO14,3,1))))))))</f>
        <v>6</v>
      </c>
      <c r="I14" s="7">
        <f>SUM(MID(Q14,5,1))+(MID(N14,5,1)+(MID(T14,5,1)+(MID(W14,5,1)+(MID(Z14,5,1)+(MID(AC14,5,1)+(MID(AF14,5,1)+(MID(AI14,5,1))+(MID(AL14,5,1))+(MID(AO14,5,1))))))))</f>
        <v>4</v>
      </c>
      <c r="J14" s="1">
        <f>SUM(P14,S14,V14,Y14,AB14,AE14,AH14,AK14,AN14,AQ14)</f>
        <v>14.8</v>
      </c>
      <c r="K14" s="7"/>
      <c r="L14" s="7">
        <f>H14+I14</f>
        <v>10</v>
      </c>
      <c r="M14" s="35">
        <f>IF(ISERROR((J14)/L14),0,(J14)/L14)</f>
        <v>1.48</v>
      </c>
      <c r="N14" s="62" t="s">
        <v>65</v>
      </c>
      <c r="O14" s="53"/>
      <c r="P14" s="2"/>
      <c r="Q14" s="62" t="s">
        <v>18</v>
      </c>
      <c r="R14" s="53">
        <v>22.88</v>
      </c>
      <c r="S14" s="2">
        <v>5.75</v>
      </c>
      <c r="T14" s="62" t="s">
        <v>18</v>
      </c>
      <c r="U14" s="53">
        <v>22.7</v>
      </c>
      <c r="V14" s="2">
        <v>9.0500000000000007</v>
      </c>
      <c r="W14" s="62" t="s">
        <v>65</v>
      </c>
      <c r="X14" s="53"/>
      <c r="Y14" s="2"/>
      <c r="Z14" s="62" t="s">
        <v>65</v>
      </c>
      <c r="AA14" s="53"/>
      <c r="AB14" s="2"/>
      <c r="AC14" s="62" t="s">
        <v>65</v>
      </c>
      <c r="AD14" s="53"/>
      <c r="AE14" s="2"/>
      <c r="AF14" s="62" t="s">
        <v>65</v>
      </c>
      <c r="AG14" s="53"/>
      <c r="AH14" s="2"/>
      <c r="AI14" s="62" t="s">
        <v>65</v>
      </c>
      <c r="AJ14" s="53"/>
      <c r="AK14" s="2"/>
      <c r="AL14" s="62" t="s">
        <v>65</v>
      </c>
      <c r="AM14" s="53"/>
      <c r="AN14" s="2"/>
      <c r="AO14" s="62" t="s">
        <v>65</v>
      </c>
      <c r="AP14" s="53"/>
      <c r="AQ14" s="2"/>
      <c r="AR14" s="70">
        <f>IF(ISERROR(AVERAGE(R14,U14,X14,AA14,AD14,AG14,AJ14,AM14,AP14)),0,(AVERAGE(R14,U14,X14,AA14,AD14,AG14,AJ14,AM14,AP14)))</f>
        <v>22.79</v>
      </c>
      <c r="AS14" s="2">
        <f>AR14+F14</f>
        <v>24.79</v>
      </c>
      <c r="AT14" s="134" t="str">
        <f>BH14</f>
        <v>PP</v>
      </c>
      <c r="AU14" s="135" t="str">
        <f>LEFT(BJ14,5)</f>
        <v>PPPPO</v>
      </c>
      <c r="AW14" s="7" t="str">
        <f t="shared" si="10"/>
        <v/>
      </c>
      <c r="AX14" s="7" t="str">
        <f t="shared" si="0"/>
        <v>P</v>
      </c>
      <c r="AY14" s="7" t="str">
        <f t="shared" si="1"/>
        <v>P</v>
      </c>
      <c r="AZ14" s="7" t="str">
        <f t="shared" si="2"/>
        <v/>
      </c>
      <c r="BA14" s="7" t="str">
        <f t="shared" si="3"/>
        <v/>
      </c>
      <c r="BB14" s="7" t="str">
        <f t="shared" si="4"/>
        <v/>
      </c>
      <c r="BC14" s="7" t="str">
        <f t="shared" si="5"/>
        <v/>
      </c>
      <c r="BD14" s="7" t="str">
        <f t="shared" si="6"/>
        <v/>
      </c>
      <c r="BE14" s="7" t="str">
        <f t="shared" si="7"/>
        <v/>
      </c>
      <c r="BF14" s="7" t="str">
        <f t="shared" si="8"/>
        <v/>
      </c>
      <c r="BH14" s="126" t="str">
        <f t="shared" si="11"/>
        <v>PP</v>
      </c>
      <c r="BI14" s="126" t="s">
        <v>157</v>
      </c>
      <c r="BJ14" s="126" t="str">
        <f t="shared" si="9"/>
        <v>PPPPOOOPOOP</v>
      </c>
    </row>
    <row r="15" spans="2:62" x14ac:dyDescent="0.25">
      <c r="B15" s="64">
        <v>12</v>
      </c>
      <c r="D15" s="50" t="s">
        <v>45</v>
      </c>
      <c r="E15" s="40">
        <f>COUNT(O15,R15,U15,X15,AA15,AD15,AG15,AJ15,AM15,AP15)</f>
        <v>2</v>
      </c>
      <c r="F15" s="7">
        <f>SUM(IF(AND((LEFT(Q15,1)="A"),(MID(Q15,3,1)="4")),1,0)+IF(AND((LEFT(T15,1)="A"),(MID(T15,3,1)="4")),1,0)+IF(AND((LEFT(W15,1)="A"),(MID(W15,3,1)="4")),1,0)+IF(AND((LEFT(Z15,1)="A"),(MID(Z15,3,1)="4")),1,0)+IF(AND((LEFT(AC15,1)="A"),(MID(AC15,3,1)="4")),1,0)+IF(AND((LEFT(AF15,1)="A"),(MID(AF15,3,1)="4")),1,0)+IF(AND((LEFT(AI15,1)="A"),(MID(AI15,3,1)="4")),1,0)+IF(AND((LEFT(AL15,1)="A"),(MID(AL15,3,1)="4")),1,0)+IF(AND((LEFT(AO15,1)="A"),(MID(AO15,3,1)="4")),1,0)+IF(AND((LEFT(Q15,1)="B"),(MID(Q15,3,1)="3")),1,0)+IF(AND((LEFT(T15,1)="B"),(MID(T15,3,1)="3")),1,0)+IF(AND((LEFT(W15,1)="B"),(MID(W15,3,1)="3")),1,0)+IF(AND((LEFT(Z15,1)="B"),(MID(Z15,3,1)="3")),1,0)+IF(AND((LEFT(AC15,1)="B"),(MID(AC15,3,1)="3")),1,0)+IF(AND((LEFT(AF15,1)="B"),(MID(AF15,3,1)="3")),1,0)+IF(AND((LEFT(AI15,1)="B"),(MID(AI15,3,1)="3")),1,0)+IF(AND((LEFT(N15,1)="B"),(MID(N15,3,1)="3")),1,0)+IF(AND((LEFT(AL15,1)="B"),(MID(AL15,3,1)="3")),1,0)+IF(AND((LEFT(AO15,1)="B"),(MID(AO15,3,1)="3"))*1,0))</f>
        <v>1</v>
      </c>
      <c r="G15" s="7">
        <f>E15-F15</f>
        <v>1</v>
      </c>
      <c r="H15" s="7">
        <f>SUM(MID(Q15,3,1))+(MID(T15,3,1)+(MID(N15,3,1)+(MID(W15,3,1)+(MID(Z15,3,1)+(MID(AC15,3,1)+(MID(AF15,3,1)+(MID(AI15,3,1))+(MID(AL15,3,1))+(MID(AO15,3,1))))))))</f>
        <v>5</v>
      </c>
      <c r="I15" s="7">
        <f>SUM(MID(Q15,5,1))+(MID(N15,5,1)+(MID(T15,5,1)+(MID(W15,5,1)+(MID(Z15,5,1)+(MID(AC15,5,1)+(MID(AF15,5,1)+(MID(AI15,5,1))+(MID(AL15,5,1))+(MID(AO15,5,1))))))))</f>
        <v>5</v>
      </c>
      <c r="J15" s="1">
        <f>SUM(P15,S15,V15,Y15,AB15,AE15,AH15,AK15,AN15,AQ15)</f>
        <v>19</v>
      </c>
      <c r="K15" s="7">
        <v>2</v>
      </c>
      <c r="L15" s="7">
        <f>H15+I15</f>
        <v>10</v>
      </c>
      <c r="M15" s="35">
        <f>IF(ISERROR((J15)/L15),0,(J15)/L15)</f>
        <v>1.9</v>
      </c>
      <c r="N15" s="62" t="s">
        <v>65</v>
      </c>
      <c r="O15" s="53"/>
      <c r="P15" s="2"/>
      <c r="Q15" s="62" t="s">
        <v>18</v>
      </c>
      <c r="R15" s="53">
        <v>23.59</v>
      </c>
      <c r="S15" s="2">
        <v>9.86</v>
      </c>
      <c r="T15" s="61" t="s">
        <v>17</v>
      </c>
      <c r="U15" s="53">
        <v>23.34</v>
      </c>
      <c r="V15" s="2">
        <v>9.14</v>
      </c>
      <c r="W15" s="62" t="s">
        <v>65</v>
      </c>
      <c r="X15" s="53"/>
      <c r="Y15" s="2"/>
      <c r="Z15" s="62" t="s">
        <v>65</v>
      </c>
      <c r="AA15" s="53"/>
      <c r="AB15" s="2"/>
      <c r="AC15" s="62" t="s">
        <v>65</v>
      </c>
      <c r="AD15" s="53"/>
      <c r="AE15" s="2"/>
      <c r="AF15" s="62" t="s">
        <v>65</v>
      </c>
      <c r="AG15" s="53"/>
      <c r="AH15" s="2"/>
      <c r="AI15" s="62" t="s">
        <v>65</v>
      </c>
      <c r="AJ15" s="53"/>
      <c r="AK15" s="2"/>
      <c r="AL15" s="62" t="s">
        <v>65</v>
      </c>
      <c r="AM15" s="53"/>
      <c r="AN15" s="2"/>
      <c r="AO15" s="62" t="s">
        <v>65</v>
      </c>
      <c r="AP15" s="53"/>
      <c r="AQ15" s="2"/>
      <c r="AR15" s="70">
        <f>IF(ISERROR(AVERAGE(R15,U15,X15,AA15,AD15,AG15,AJ15,AM15,AP15)),0,(AVERAGE(R15,U15,X15,AA15,AD15,AG15,AJ15,AM15,AP15)))</f>
        <v>23.465</v>
      </c>
      <c r="AS15" s="2">
        <f>AR15+F15</f>
        <v>24.465</v>
      </c>
      <c r="AT15" s="134" t="str">
        <f>BH15</f>
        <v>OP</v>
      </c>
      <c r="AU15" s="135" t="str">
        <f>LEFT(BJ15,5)</f>
        <v>OPPPP</v>
      </c>
      <c r="AW15" s="7" t="str">
        <f t="shared" si="10"/>
        <v/>
      </c>
      <c r="AX15" s="7" t="str">
        <f t="shared" si="0"/>
        <v>P</v>
      </c>
      <c r="AY15" s="7" t="str">
        <f t="shared" si="1"/>
        <v>O</v>
      </c>
      <c r="AZ15" s="7" t="str">
        <f t="shared" si="2"/>
        <v/>
      </c>
      <c r="BA15" s="7" t="str">
        <f t="shared" si="3"/>
        <v/>
      </c>
      <c r="BB15" s="7" t="str">
        <f t="shared" si="4"/>
        <v/>
      </c>
      <c r="BC15" s="7" t="str">
        <f t="shared" si="5"/>
        <v/>
      </c>
      <c r="BD15" s="7" t="str">
        <f t="shared" si="6"/>
        <v/>
      </c>
      <c r="BE15" s="7" t="str">
        <f t="shared" si="7"/>
        <v/>
      </c>
      <c r="BF15" s="7" t="str">
        <f t="shared" si="8"/>
        <v/>
      </c>
      <c r="BH15" s="126" t="str">
        <f t="shared" si="11"/>
        <v>OP</v>
      </c>
      <c r="BI15" s="126" t="s">
        <v>158</v>
      </c>
      <c r="BJ15" s="126" t="str">
        <f t="shared" si="9"/>
        <v>OPPPPPOPOOP</v>
      </c>
    </row>
    <row r="16" spans="2:62" x14ac:dyDescent="0.25">
      <c r="B16" s="64">
        <v>13</v>
      </c>
      <c r="D16" s="50" t="s">
        <v>52</v>
      </c>
      <c r="E16" s="40">
        <f>COUNT(O16,R16,U16,X16,AA16,AD16,AG16,AJ16,AM16,AP16)</f>
        <v>2</v>
      </c>
      <c r="F16" s="7">
        <f>SUM(IF(AND((LEFT(Q16,1)="A"),(MID(Q16,3,1)="4")),1,0)+IF(AND((LEFT(T16,1)="A"),(MID(T16,3,1)="4")),1,0)+IF(AND((LEFT(W16,1)="A"),(MID(W16,3,1)="4")),1,0)+IF(AND((LEFT(Z16,1)="A"),(MID(Z16,3,1)="4")),1,0)+IF(AND((LEFT(AC16,1)="A"),(MID(AC16,3,1)="4")),1,0)+IF(AND((LEFT(AF16,1)="A"),(MID(AF16,3,1)="4")),1,0)+IF(AND((LEFT(AI16,1)="A"),(MID(AI16,3,1)="4")),1,0)+IF(AND((LEFT(AL16,1)="A"),(MID(AL16,3,1)="4")),1,0)+IF(AND((LEFT(AO16,1)="A"),(MID(AO16,3,1)="4")),1,0)+IF(AND((LEFT(Q16,1)="B"),(MID(Q16,3,1)="3")),1,0)+IF(AND((LEFT(T16,1)="B"),(MID(T16,3,1)="3")),1,0)+IF(AND((LEFT(W16,1)="B"),(MID(W16,3,1)="3")),1,0)+IF(AND((LEFT(Z16,1)="B"),(MID(Z16,3,1)="3")),1,0)+IF(AND((LEFT(AC16,1)="B"),(MID(AC16,3,1)="3")),1,0)+IF(AND((LEFT(AF16,1)="B"),(MID(AF16,3,1)="3")),1,0)+IF(AND((LEFT(AI16,1)="B"),(MID(AI16,3,1)="3")),1,0)+IF(AND((LEFT(N16,1)="B"),(MID(N16,3,1)="3")),1,0)+IF(AND((LEFT(AL16,1)="B"),(MID(AL16,3,1)="3")),1,0)+IF(AND((LEFT(AO16,1)="B"),(MID(AO16,3,1)="3"))*1,0))</f>
        <v>0</v>
      </c>
      <c r="G16" s="7">
        <f>E16-F16</f>
        <v>2</v>
      </c>
      <c r="H16" s="7">
        <f>SUM(MID(Q16,3,1))+(MID(T16,3,1)+(MID(N16,3,1)+(MID(W16,3,1)+(MID(Z16,3,1)+(MID(AC16,3,1)+(MID(AF16,3,1)+(MID(AI16,3,1))+(MID(AL16,3,1))+(MID(AO16,3,1))))))))</f>
        <v>3</v>
      </c>
      <c r="I16" s="7">
        <f>SUM(MID(Q16,5,1))+(MID(N16,5,1)+(MID(T16,5,1)+(MID(W16,5,1)+(MID(Z16,5,1)+(MID(AC16,5,1)+(MID(AF16,5,1)+(MID(AI16,5,1))+(MID(AL16,5,1))+(MID(AO16,5,1))))))))</f>
        <v>6</v>
      </c>
      <c r="J16" s="1">
        <f>SUM(P16,S16,V16,Y16,AB16,AE16,AH16,AK16,AN16,AQ16)</f>
        <v>15.66</v>
      </c>
      <c r="K16" s="7"/>
      <c r="L16" s="7">
        <f>H16+I16</f>
        <v>9</v>
      </c>
      <c r="M16" s="35">
        <f>IF(ISERROR((J16)/L16),0,(J16)/L16)</f>
        <v>1.74</v>
      </c>
      <c r="N16" s="61" t="s">
        <v>65</v>
      </c>
      <c r="O16" s="53"/>
      <c r="P16" s="2"/>
      <c r="Q16" s="61" t="s">
        <v>17</v>
      </c>
      <c r="R16" s="53">
        <v>21.93</v>
      </c>
      <c r="S16" s="2">
        <v>7.05</v>
      </c>
      <c r="T16" s="61" t="s">
        <v>21</v>
      </c>
      <c r="U16" s="53">
        <v>26.44</v>
      </c>
      <c r="V16" s="2">
        <v>8.61</v>
      </c>
      <c r="W16" s="62" t="s">
        <v>65</v>
      </c>
      <c r="X16" s="53"/>
      <c r="Y16" s="2"/>
      <c r="Z16" s="62" t="s">
        <v>65</v>
      </c>
      <c r="AA16" s="53"/>
      <c r="AB16" s="2"/>
      <c r="AC16" s="62" t="s">
        <v>65</v>
      </c>
      <c r="AD16" s="53"/>
      <c r="AE16" s="2"/>
      <c r="AF16" s="62" t="s">
        <v>65</v>
      </c>
      <c r="AG16" s="53"/>
      <c r="AH16" s="2"/>
      <c r="AI16" s="62" t="s">
        <v>65</v>
      </c>
      <c r="AJ16" s="53"/>
      <c r="AK16" s="2"/>
      <c r="AL16" s="62" t="s">
        <v>65</v>
      </c>
      <c r="AM16" s="53"/>
      <c r="AN16" s="2"/>
      <c r="AO16" s="62" t="s">
        <v>65</v>
      </c>
      <c r="AP16" s="53"/>
      <c r="AQ16" s="2"/>
      <c r="AR16" s="70">
        <f>IF(ISERROR(AVERAGE(R16,U16,X16,AA16,AD16,AG16,AJ16,AM16,AP16)),0,(AVERAGE(R16,U16,X16,AA16,AD16,AG16,AJ16,AM16,AP16)))</f>
        <v>24.185000000000002</v>
      </c>
      <c r="AS16" s="2">
        <f>AR16+F16</f>
        <v>24.185000000000002</v>
      </c>
      <c r="AT16" s="134" t="str">
        <f>BH16</f>
        <v>OO</v>
      </c>
      <c r="AU16" s="135" t="str">
        <f>LEFT(BJ16,5)</f>
        <v>OO</v>
      </c>
      <c r="AW16" s="7" t="str">
        <f t="shared" si="10"/>
        <v/>
      </c>
      <c r="AX16" s="7" t="str">
        <f t="shared" si="0"/>
        <v>O</v>
      </c>
      <c r="AY16" s="7" t="str">
        <f t="shared" si="1"/>
        <v>O</v>
      </c>
      <c r="AZ16" s="7" t="str">
        <f t="shared" si="2"/>
        <v/>
      </c>
      <c r="BA16" s="7" t="str">
        <f t="shared" si="3"/>
        <v/>
      </c>
      <c r="BB16" s="7" t="str">
        <f t="shared" si="4"/>
        <v/>
      </c>
      <c r="BC16" s="7" t="str">
        <f t="shared" si="5"/>
        <v/>
      </c>
      <c r="BD16" s="7" t="str">
        <f t="shared" si="6"/>
        <v/>
      </c>
      <c r="BE16" s="7" t="str">
        <f t="shared" si="7"/>
        <v/>
      </c>
      <c r="BF16" s="7" t="str">
        <f t="shared" si="8"/>
        <v/>
      </c>
      <c r="BH16" s="126" t="str">
        <f t="shared" si="11"/>
        <v>OO</v>
      </c>
      <c r="BI16" s="126"/>
      <c r="BJ16" s="126" t="str">
        <f t="shared" si="9"/>
        <v>OO</v>
      </c>
    </row>
    <row r="17" spans="2:62" x14ac:dyDescent="0.25">
      <c r="B17" s="64">
        <v>14</v>
      </c>
      <c r="D17" s="50" t="s">
        <v>111</v>
      </c>
      <c r="E17" s="40">
        <f>COUNT(O17,R17,U17,X17,AA17,AD17,AG17,AJ17,AM17,AP17)</f>
        <v>2</v>
      </c>
      <c r="F17" s="7">
        <f>SUM(IF(AND((LEFT(Q17,1)="A"),(MID(Q17,3,1)="4")),1,0)+IF(AND((LEFT(T17,1)="A"),(MID(T17,3,1)="4")),1,0)+IF(AND((LEFT(W17,1)="A"),(MID(W17,3,1)="4")),1,0)+IF(AND((LEFT(Z17,1)="A"),(MID(Z17,3,1)="4")),1,0)+IF(AND((LEFT(AC17,1)="A"),(MID(AC17,3,1)="4")),1,0)+IF(AND((LEFT(AF17,1)="A"),(MID(AF17,3,1)="4")),1,0)+IF(AND((LEFT(AI17,1)="A"),(MID(AI17,3,1)="4")),1,0)+IF(AND((LEFT(AL17,1)="A"),(MID(AL17,3,1)="4")),1,0)+IF(AND((LEFT(AO17,1)="A"),(MID(AO17,3,1)="4")),1,0)+IF(AND((LEFT(Q17,1)="B"),(MID(Q17,3,1)="3")),1,0)+IF(AND((LEFT(T17,1)="B"),(MID(T17,3,1)="3")),1,0)+IF(AND((LEFT(W17,1)="B"),(MID(W17,3,1)="3")),1,0)+IF(AND((LEFT(Z17,1)="B"),(MID(Z17,3,1)="3")),1,0)+IF(AND((LEFT(AC17,1)="B"),(MID(AC17,3,1)="3")),1,0)+IF(AND((LEFT(AF17,1)="B"),(MID(AF17,3,1)="3")),1,0)+IF(AND((LEFT(AI17,1)="B"),(MID(AI17,3,1)="3")),1,0)+IF(AND((LEFT(N17,1)="B"),(MID(N17,3,1)="3")),1,0)+IF(AND((LEFT(AL17,1)="B"),(MID(AL17,3,1)="3")),1,0)+IF(AND((LEFT(AO17,1)="B"),(MID(AO17,3,1)="3"))*1,0))</f>
        <v>1</v>
      </c>
      <c r="G17" s="7">
        <f>E17-F17</f>
        <v>1</v>
      </c>
      <c r="H17" s="7">
        <f>SUM(MID(Q17,3,1))+(MID(T17,3,1)+(MID(N17,3,1)+(MID(W17,3,1)+(MID(Z17,3,1)+(MID(AC17,3,1)+(MID(AF17,3,1)+(MID(AI17,3,1))+(MID(AL17,3,1))+(MID(AO17,3,1))))))))</f>
        <v>5</v>
      </c>
      <c r="I17" s="7">
        <f>SUM(MID(Q17,5,1))+(MID(N17,5,1)+(MID(T17,5,1)+(MID(W17,5,1)+(MID(Z17,5,1)+(MID(AC17,5,1)+(MID(AF17,5,1)+(MID(AI17,5,1))+(MID(AL17,5,1))+(MID(AO17,5,1))))))))</f>
        <v>4</v>
      </c>
      <c r="J17" s="1">
        <f>SUM(P17,S17,V17,Y17,AB17,AE17,AH17,AK17,AN17,AQ17)</f>
        <v>20.04</v>
      </c>
      <c r="K17" s="7"/>
      <c r="L17" s="7">
        <f>H17+I17</f>
        <v>9</v>
      </c>
      <c r="M17" s="35">
        <f>IF(ISERROR((J17)/L17),0,(J17)/L17)</f>
        <v>2.2266666666666666</v>
      </c>
      <c r="N17" s="62" t="s">
        <v>65</v>
      </c>
      <c r="O17" s="53"/>
      <c r="P17" s="2"/>
      <c r="Q17" s="62" t="s">
        <v>26</v>
      </c>
      <c r="R17" s="53">
        <v>21.98</v>
      </c>
      <c r="S17" s="2">
        <v>9.6</v>
      </c>
      <c r="T17" s="61" t="s">
        <v>17</v>
      </c>
      <c r="U17" s="53">
        <v>23.68</v>
      </c>
      <c r="V17" s="2">
        <v>10.44</v>
      </c>
      <c r="W17" s="62" t="s">
        <v>65</v>
      </c>
      <c r="X17" s="53"/>
      <c r="Y17" s="2"/>
      <c r="Z17" s="62" t="s">
        <v>65</v>
      </c>
      <c r="AA17" s="53"/>
      <c r="AB17" s="2"/>
      <c r="AC17" s="62" t="s">
        <v>65</v>
      </c>
      <c r="AD17" s="53"/>
      <c r="AE17" s="2"/>
      <c r="AF17" s="62" t="s">
        <v>65</v>
      </c>
      <c r="AG17" s="53"/>
      <c r="AH17" s="2"/>
      <c r="AI17" s="62" t="s">
        <v>65</v>
      </c>
      <c r="AJ17" s="53"/>
      <c r="AK17" s="2"/>
      <c r="AL17" s="62" t="s">
        <v>65</v>
      </c>
      <c r="AM17" s="53"/>
      <c r="AN17" s="2"/>
      <c r="AO17" s="62" t="s">
        <v>65</v>
      </c>
      <c r="AP17" s="53"/>
      <c r="AQ17" s="2"/>
      <c r="AR17" s="70">
        <f>IF(ISERROR(AVERAGE(R17,U17,X17,AA17,AD17,AG17,AJ17,AM17,AP17)),0,(AVERAGE(R17,U17,X17,AA17,AD17,AG17,AJ17,AM17,AP17)))</f>
        <v>22.83</v>
      </c>
      <c r="AS17" s="2">
        <f>AR17+F17</f>
        <v>23.83</v>
      </c>
      <c r="AT17" s="134" t="str">
        <f>BH17</f>
        <v>OP</v>
      </c>
      <c r="AU17" s="135" t="str">
        <f>LEFT(BJ17,5)</f>
        <v>OPO</v>
      </c>
      <c r="AW17" s="7" t="str">
        <f t="shared" si="10"/>
        <v/>
      </c>
      <c r="AX17" s="7" t="str">
        <f t="shared" si="0"/>
        <v>P</v>
      </c>
      <c r="AY17" s="7" t="str">
        <f t="shared" si="1"/>
        <v>O</v>
      </c>
      <c r="AZ17" s="7" t="str">
        <f t="shared" si="2"/>
        <v/>
      </c>
      <c r="BA17" s="7" t="str">
        <f t="shared" si="3"/>
        <v/>
      </c>
      <c r="BB17" s="7" t="str">
        <f t="shared" si="4"/>
        <v/>
      </c>
      <c r="BC17" s="7" t="str">
        <f t="shared" si="5"/>
        <v/>
      </c>
      <c r="BD17" s="7" t="str">
        <f t="shared" si="6"/>
        <v/>
      </c>
      <c r="BE17" s="7" t="str">
        <f t="shared" si="7"/>
        <v/>
      </c>
      <c r="BF17" s="7" t="str">
        <f t="shared" si="8"/>
        <v/>
      </c>
      <c r="BH17" s="126" t="str">
        <f t="shared" si="11"/>
        <v>OP</v>
      </c>
      <c r="BI17" s="126" t="s">
        <v>128</v>
      </c>
      <c r="BJ17" s="126" t="str">
        <f t="shared" si="9"/>
        <v>OPO</v>
      </c>
    </row>
    <row r="18" spans="2:62" x14ac:dyDescent="0.25">
      <c r="B18" s="64">
        <v>15</v>
      </c>
      <c r="D18" s="50" t="s">
        <v>85</v>
      </c>
      <c r="E18" s="40">
        <f>COUNT(O18,R18,U18,X18,AA18,AD18,AG18,AJ18,AM18,AP18)</f>
        <v>2</v>
      </c>
      <c r="F18" s="7">
        <f>SUM(IF(AND((LEFT(Q18,1)="A"),(MID(Q18,3,1)="4")),1,0)+IF(AND((LEFT(T18,1)="A"),(MID(T18,3,1)="4")),1,0)+IF(AND((LEFT(W18,1)="A"),(MID(W18,3,1)="4")),1,0)+IF(AND((LEFT(Z18,1)="A"),(MID(Z18,3,1)="4")),1,0)+IF(AND((LEFT(AC18,1)="A"),(MID(AC18,3,1)="4")),1,0)+IF(AND((LEFT(AF18,1)="A"),(MID(AF18,3,1)="4")),1,0)+IF(AND((LEFT(AI18,1)="A"),(MID(AI18,3,1)="4")),1,0)+IF(AND((LEFT(AL18,1)="A"),(MID(AL18,3,1)="4")),1,0)+IF(AND((LEFT(AO18,1)="A"),(MID(AO18,3,1)="4")),1,0)+IF(AND((LEFT(Q18,1)="B"),(MID(Q18,3,1)="3")),1,0)+IF(AND((LEFT(T18,1)="B"),(MID(T18,3,1)="3")),1,0)+IF(AND((LEFT(W18,1)="B"),(MID(W18,3,1)="3")),1,0)+IF(AND((LEFT(Z18,1)="B"),(MID(Z18,3,1)="3")),1,0)+IF(AND((LEFT(AC18,1)="B"),(MID(AC18,3,1)="3")),1,0)+IF(AND((LEFT(AF18,1)="B"),(MID(AF18,3,1)="3")),1,0)+IF(AND((LEFT(AI18,1)="B"),(MID(AI18,3,1)="3")),1,0)+IF(AND((LEFT(N18,1)="B"),(MID(N18,3,1)="3")),1,0)+IF(AND((LEFT(AL18,1)="B"),(MID(AL18,3,1)="3")),1,0)+IF(AND((LEFT(AO18,1)="B"),(MID(AO18,3,1)="3"))*1,0))</f>
        <v>2</v>
      </c>
      <c r="G18" s="7">
        <f>E18-F18</f>
        <v>0</v>
      </c>
      <c r="H18" s="7">
        <f>SUM(MID(Q18,3,1))+(MID(T18,3,1)+(MID(N18,3,1)+(MID(W18,3,1)+(MID(Z18,3,1)+(MID(AC18,3,1)+(MID(AF18,3,1)+(MID(AI18,3,1))+(MID(AL18,3,1))+(MID(AO18,3,1))))))))</f>
        <v>6</v>
      </c>
      <c r="I18" s="7">
        <f>SUM(MID(Q18,5,1))+(MID(N18,5,1)+(MID(T18,5,1)+(MID(W18,5,1)+(MID(Z18,5,1)+(MID(AC18,5,1)+(MID(AF18,5,1)+(MID(AI18,5,1))+(MID(AL18,5,1))+(MID(AO18,5,1))))))))</f>
        <v>2</v>
      </c>
      <c r="J18" s="1">
        <f>SUM(P18,S18,V18,Y18,AB18,AE18,AH18,AK18,AN18,AQ18)</f>
        <v>13</v>
      </c>
      <c r="K18" s="7"/>
      <c r="L18" s="7">
        <f>H18+I18</f>
        <v>8</v>
      </c>
      <c r="M18" s="35">
        <f>IF(ISERROR((J18)/L18),0,(J18)/L18)</f>
        <v>1.625</v>
      </c>
      <c r="N18" s="62" t="s">
        <v>65</v>
      </c>
      <c r="O18" s="53"/>
      <c r="P18" s="2"/>
      <c r="Q18" s="62" t="s">
        <v>26</v>
      </c>
      <c r="R18" s="53">
        <v>22</v>
      </c>
      <c r="S18" s="2">
        <v>6.8</v>
      </c>
      <c r="T18" s="62" t="s">
        <v>26</v>
      </c>
      <c r="U18" s="53">
        <v>21.6</v>
      </c>
      <c r="V18" s="2">
        <v>6.2</v>
      </c>
      <c r="W18" s="62" t="s">
        <v>65</v>
      </c>
      <c r="X18" s="53"/>
      <c r="Y18" s="2"/>
      <c r="Z18" s="62" t="s">
        <v>65</v>
      </c>
      <c r="AA18" s="53"/>
      <c r="AB18" s="2"/>
      <c r="AC18" s="62" t="s">
        <v>65</v>
      </c>
      <c r="AD18" s="53"/>
      <c r="AE18" s="2"/>
      <c r="AF18" s="62" t="s">
        <v>65</v>
      </c>
      <c r="AG18" s="53"/>
      <c r="AH18" s="2"/>
      <c r="AI18" s="62" t="s">
        <v>65</v>
      </c>
      <c r="AJ18" s="53"/>
      <c r="AK18" s="2"/>
      <c r="AL18" s="62" t="s">
        <v>65</v>
      </c>
      <c r="AM18" s="53"/>
      <c r="AN18" s="2"/>
      <c r="AO18" s="62" t="s">
        <v>65</v>
      </c>
      <c r="AP18" s="53"/>
      <c r="AQ18" s="2"/>
      <c r="AR18" s="70">
        <f>IF(ISERROR(AVERAGE(R18,U18,X18,AA18,AD18,AG18,AJ18,AM18,AP18)),0,(AVERAGE(R18,U18,X18,AA18,AD18,AG18,AJ18,AM18,AP18)))</f>
        <v>21.8</v>
      </c>
      <c r="AS18" s="2">
        <f>AR18+F18</f>
        <v>23.8</v>
      </c>
      <c r="AT18" s="134" t="str">
        <f>BH18</f>
        <v>PP</v>
      </c>
      <c r="AU18" s="135" t="str">
        <f>LEFT(BJ18,5)</f>
        <v>PPOOO</v>
      </c>
      <c r="AW18" s="7" t="str">
        <f t="shared" si="10"/>
        <v/>
      </c>
      <c r="AX18" s="7" t="str">
        <f t="shared" si="0"/>
        <v>P</v>
      </c>
      <c r="AY18" s="7" t="str">
        <f t="shared" si="1"/>
        <v>P</v>
      </c>
      <c r="AZ18" s="7" t="str">
        <f t="shared" si="2"/>
        <v/>
      </c>
      <c r="BA18" s="7" t="str">
        <f t="shared" si="3"/>
        <v/>
      </c>
      <c r="BB18" s="7" t="str">
        <f t="shared" si="4"/>
        <v/>
      </c>
      <c r="BC18" s="7" t="str">
        <f t="shared" si="5"/>
        <v/>
      </c>
      <c r="BD18" s="7" t="str">
        <f t="shared" si="6"/>
        <v/>
      </c>
      <c r="BE18" s="7" t="str">
        <f t="shared" si="7"/>
        <v/>
      </c>
      <c r="BF18" s="7" t="str">
        <f t="shared" si="8"/>
        <v/>
      </c>
      <c r="BH18" s="126" t="str">
        <f t="shared" si="11"/>
        <v>PP</v>
      </c>
      <c r="BI18" s="126" t="s">
        <v>159</v>
      </c>
      <c r="BJ18" s="126" t="str">
        <f t="shared" si="9"/>
        <v>PPOOOOPOOOOP</v>
      </c>
    </row>
    <row r="19" spans="2:62" x14ac:dyDescent="0.25">
      <c r="B19" s="64">
        <v>16</v>
      </c>
      <c r="D19" s="50" t="s">
        <v>122</v>
      </c>
      <c r="E19" s="40">
        <f>COUNT(O19,R19,U19,X19,AA19,AD19,AG19,AJ19,AM19,AP19)</f>
        <v>1</v>
      </c>
      <c r="F19" s="7">
        <f>SUM(IF(AND((LEFT(Q19,1)="A"),(MID(Q19,3,1)="4")),1,0)+IF(AND((LEFT(T19,1)="A"),(MID(T19,3,1)="4")),1,0)+IF(AND((LEFT(W19,1)="A"),(MID(W19,3,1)="4")),1,0)+IF(AND((LEFT(Z19,1)="A"),(MID(Z19,3,1)="4")),1,0)+IF(AND((LEFT(AC19,1)="A"),(MID(AC19,3,1)="4")),1,0)+IF(AND((LEFT(AF19,1)="A"),(MID(AF19,3,1)="4")),1,0)+IF(AND((LEFT(AI19,1)="A"),(MID(AI19,3,1)="4")),1,0)+IF(AND((LEFT(AL19,1)="A"),(MID(AL19,3,1)="4")),1,0)+IF(AND((LEFT(AO19,1)="A"),(MID(AO19,3,1)="4")),1,0)+IF(AND((LEFT(Q19,1)="B"),(MID(Q19,3,1)="3")),1,0)+IF(AND((LEFT(T19,1)="B"),(MID(T19,3,1)="3")),1,0)+IF(AND((LEFT(W19,1)="B"),(MID(W19,3,1)="3")),1,0)+IF(AND((LEFT(Z19,1)="B"),(MID(Z19,3,1)="3")),1,0)+IF(AND((LEFT(AC19,1)="B"),(MID(AC19,3,1)="3")),1,0)+IF(AND((LEFT(AF19,1)="B"),(MID(AF19,3,1)="3")),1,0)+IF(AND((LEFT(AI19,1)="B"),(MID(AI19,3,1)="3")),1,0)+IF(AND((LEFT(N19,1)="B"),(MID(N19,3,1)="3")),1,0)+IF(AND((LEFT(AL19,1)="B"),(MID(AL19,3,1)="3")),1,0)+IF(AND((LEFT(AO19,1)="B"),(MID(AO19,3,1)="3"))*1,0))</f>
        <v>1</v>
      </c>
      <c r="G19" s="7">
        <f>E19-F19</f>
        <v>0</v>
      </c>
      <c r="H19" s="7">
        <f>SUM(MID(Q19,3,1))+(MID(T19,3,1)+(MID(N19,3,1)+(MID(W19,3,1)+(MID(Z19,3,1)+(MID(AC19,3,1)+(MID(AF19,3,1)+(MID(AI19,3,1))+(MID(AL19,3,1))+(MID(AO19,3,1))))))))</f>
        <v>3</v>
      </c>
      <c r="I19" s="7">
        <f>SUM(MID(Q19,5,1))+(MID(N19,5,1)+(MID(T19,5,1)+(MID(W19,5,1)+(MID(Z19,5,1)+(MID(AC19,5,1)+(MID(AF19,5,1)+(MID(AI19,5,1))+(MID(AL19,5,1))+(MID(AO19,5,1))))))))</f>
        <v>0</v>
      </c>
      <c r="J19" s="1">
        <f>SUM(P19,S19,V19,Y19,AB19,AE19,AH19,AK19,AN19,AQ19)</f>
        <v>8.98</v>
      </c>
      <c r="K19" s="7">
        <v>1</v>
      </c>
      <c r="L19" s="7">
        <f>H19+I19</f>
        <v>3</v>
      </c>
      <c r="M19" s="35">
        <f>IF(ISERROR((J19)/L19),0,(J19)/L19)</f>
        <v>2.9933333333333336</v>
      </c>
      <c r="N19" s="61" t="s">
        <v>65</v>
      </c>
      <c r="O19" s="141"/>
      <c r="P19" s="2"/>
      <c r="Q19" s="62" t="s">
        <v>65</v>
      </c>
      <c r="R19" s="141"/>
      <c r="S19" s="2"/>
      <c r="T19" s="62" t="s">
        <v>19</v>
      </c>
      <c r="U19" s="141">
        <v>22.77</v>
      </c>
      <c r="V19" s="2">
        <v>8.98</v>
      </c>
      <c r="W19" s="62" t="s">
        <v>65</v>
      </c>
      <c r="X19" s="141"/>
      <c r="Y19" s="2"/>
      <c r="Z19" s="62" t="s">
        <v>65</v>
      </c>
      <c r="AA19" s="141"/>
      <c r="AB19" s="2"/>
      <c r="AC19" s="62" t="s">
        <v>65</v>
      </c>
      <c r="AD19" s="141"/>
      <c r="AE19" s="2"/>
      <c r="AF19" s="62" t="s">
        <v>65</v>
      </c>
      <c r="AG19" s="141"/>
      <c r="AH19" s="2"/>
      <c r="AI19" s="62" t="s">
        <v>65</v>
      </c>
      <c r="AJ19" s="141"/>
      <c r="AK19" s="2"/>
      <c r="AL19" s="62" t="s">
        <v>65</v>
      </c>
      <c r="AM19" s="141"/>
      <c r="AN19" s="2"/>
      <c r="AO19" s="62" t="s">
        <v>65</v>
      </c>
      <c r="AP19" s="141"/>
      <c r="AQ19" s="2"/>
      <c r="AR19" s="70">
        <f>IF(ISERROR(AVERAGE(R19,U19,X19,AA19,AD19,AG19,AJ19,AM19,AP19)),0,(AVERAGE(R19,U19,X19,AA19,AD19,AG19,AJ19,AM19,AP19)))</f>
        <v>22.77</v>
      </c>
      <c r="AS19" s="2">
        <f>AR19+F19</f>
        <v>23.77</v>
      </c>
      <c r="AT19" s="134" t="str">
        <f>BH19</f>
        <v>P</v>
      </c>
      <c r="AU19" s="135" t="str">
        <f>LEFT(BJ19,5)</f>
        <v>POPOO</v>
      </c>
      <c r="AW19" s="7" t="str">
        <f t="shared" si="10"/>
        <v/>
      </c>
      <c r="AX19" s="7" t="str">
        <f t="shared" si="0"/>
        <v/>
      </c>
      <c r="AY19" s="7" t="str">
        <f t="shared" si="1"/>
        <v>P</v>
      </c>
      <c r="AZ19" s="7" t="str">
        <f t="shared" si="2"/>
        <v/>
      </c>
      <c r="BA19" s="7" t="str">
        <f t="shared" si="3"/>
        <v/>
      </c>
      <c r="BB19" s="7" t="str">
        <f t="shared" si="4"/>
        <v/>
      </c>
      <c r="BC19" s="7" t="str">
        <f t="shared" si="5"/>
        <v/>
      </c>
      <c r="BD19" s="7" t="str">
        <f t="shared" si="6"/>
        <v/>
      </c>
      <c r="BE19" s="7" t="str">
        <f t="shared" si="7"/>
        <v/>
      </c>
      <c r="BF19" s="7" t="str">
        <f t="shared" si="8"/>
        <v/>
      </c>
      <c r="BH19" s="126" t="str">
        <f t="shared" si="11"/>
        <v>P</v>
      </c>
      <c r="BI19" s="126" t="s">
        <v>160</v>
      </c>
      <c r="BJ19" s="126" t="str">
        <f t="shared" si="9"/>
        <v>POPOOOO</v>
      </c>
    </row>
    <row r="20" spans="2:62" x14ac:dyDescent="0.25">
      <c r="B20" s="64">
        <v>17</v>
      </c>
      <c r="D20" s="50" t="s">
        <v>118</v>
      </c>
      <c r="E20" s="40">
        <f>COUNT(O20,R20,U20,X20,AA20,AD20,AG20,AJ20,AM20,AP20)</f>
        <v>2</v>
      </c>
      <c r="F20" s="7">
        <f>SUM(IF(AND((LEFT(Q20,1)="A"),(MID(Q20,3,1)="4")),1,0)+IF(AND((LEFT(T20,1)="A"),(MID(T20,3,1)="4")),1,0)+IF(AND((LEFT(W20,1)="A"),(MID(W20,3,1)="4")),1,0)+IF(AND((LEFT(Z20,1)="A"),(MID(Z20,3,1)="4")),1,0)+IF(AND((LEFT(AC20,1)="A"),(MID(AC20,3,1)="4")),1,0)+IF(AND((LEFT(AF20,1)="A"),(MID(AF20,3,1)="4")),1,0)+IF(AND((LEFT(AI20,1)="A"),(MID(AI20,3,1)="4")),1,0)+IF(AND((LEFT(AL20,1)="A"),(MID(AL20,3,1)="4")),1,0)+IF(AND((LEFT(AO20,1)="A"),(MID(AO20,3,1)="4")),1,0)+IF(AND((LEFT(Q20,1)="B"),(MID(Q20,3,1)="3")),1,0)+IF(AND((LEFT(T20,1)="B"),(MID(T20,3,1)="3")),1,0)+IF(AND((LEFT(W20,1)="B"),(MID(W20,3,1)="3")),1,0)+IF(AND((LEFT(Z20,1)="B"),(MID(Z20,3,1)="3")),1,0)+IF(AND((LEFT(AC20,1)="B"),(MID(AC20,3,1)="3")),1,0)+IF(AND((LEFT(AF20,1)="B"),(MID(AF20,3,1)="3")),1,0)+IF(AND((LEFT(AI20,1)="B"),(MID(AI20,3,1)="3")),1,0)+IF(AND((LEFT(N20,1)="B"),(MID(N20,3,1)="3")),1,0)+IF(AND((LEFT(AL20,1)="B"),(MID(AL20,3,1)="3")),1,0)+IF(AND((LEFT(AO20,1)="B"),(MID(AO20,3,1)="3"))*1,0))</f>
        <v>1</v>
      </c>
      <c r="G20" s="7">
        <f>E20-F20</f>
        <v>1</v>
      </c>
      <c r="H20" s="7">
        <f>SUM(MID(Q20,3,1))+(MID(T20,3,1)+(MID(N20,3,1)+(MID(W20,3,1)+(MID(Z20,3,1)+(MID(AC20,3,1)+(MID(AF20,3,1)+(MID(AI20,3,1))+(MID(AL20,3,1))+(MID(AO20,3,1))))))))</f>
        <v>5</v>
      </c>
      <c r="I20" s="7">
        <f>SUM(MID(Q20,5,1))+(MID(N20,5,1)+(MID(T20,5,1)+(MID(W20,5,1)+(MID(Z20,5,1)+(MID(AC20,5,1)+(MID(AF20,5,1)+(MID(AI20,5,1))+(MID(AL20,5,1))+(MID(AO20,5,1))))))))</f>
        <v>5</v>
      </c>
      <c r="J20" s="1">
        <f>SUM(P20,S20,V20,Y20,AB20,AE20,AH20,AK20,AN20,AQ20)</f>
        <v>17</v>
      </c>
      <c r="K20" s="7"/>
      <c r="L20" s="7">
        <f>H20+I20</f>
        <v>10</v>
      </c>
      <c r="M20" s="35">
        <f>IF(ISERROR((J20)/L20),0,(J20)/L20)</f>
        <v>1.7</v>
      </c>
      <c r="N20" s="62" t="s">
        <v>65</v>
      </c>
      <c r="O20" s="53"/>
      <c r="P20" s="2"/>
      <c r="Q20" s="159" t="s">
        <v>18</v>
      </c>
      <c r="R20" s="160">
        <v>23.74</v>
      </c>
      <c r="S20" s="161">
        <v>8.64</v>
      </c>
      <c r="T20" s="61" t="s">
        <v>17</v>
      </c>
      <c r="U20" s="53">
        <v>21.26</v>
      </c>
      <c r="V20" s="2">
        <v>8.36</v>
      </c>
      <c r="W20" s="62" t="s">
        <v>65</v>
      </c>
      <c r="X20" s="53"/>
      <c r="Y20" s="2"/>
      <c r="Z20" s="62" t="s">
        <v>65</v>
      </c>
      <c r="AA20" s="53"/>
      <c r="AB20" s="2"/>
      <c r="AC20" s="62" t="s">
        <v>65</v>
      </c>
      <c r="AD20" s="53"/>
      <c r="AE20" s="2"/>
      <c r="AF20" s="62" t="s">
        <v>65</v>
      </c>
      <c r="AG20" s="53"/>
      <c r="AH20" s="2"/>
      <c r="AI20" s="62" t="s">
        <v>65</v>
      </c>
      <c r="AJ20" s="53"/>
      <c r="AK20" s="2"/>
      <c r="AL20" s="62" t="s">
        <v>65</v>
      </c>
      <c r="AM20" s="53"/>
      <c r="AN20" s="2"/>
      <c r="AO20" s="62" t="s">
        <v>65</v>
      </c>
      <c r="AP20" s="53"/>
      <c r="AQ20" s="2"/>
      <c r="AR20" s="70">
        <f>IF(ISERROR(AVERAGE(R20,U20,X20,AA20,AD20,AG20,AJ20,AM20,AP20)),0,(AVERAGE(R20,U20,X20,AA20,AD20,AG20,AJ20,AM20,AP20)))</f>
        <v>22.5</v>
      </c>
      <c r="AS20" s="2">
        <f>AR20+F20</f>
        <v>23.5</v>
      </c>
      <c r="AT20" s="134" t="str">
        <f>BH20</f>
        <v>OP</v>
      </c>
      <c r="AU20" s="135" t="str">
        <f>LEFT(BJ20,5)</f>
        <v>OPOOO</v>
      </c>
      <c r="AW20" s="7" t="str">
        <f t="shared" si="10"/>
        <v/>
      </c>
      <c r="AX20" s="7" t="str">
        <f t="shared" si="0"/>
        <v>P</v>
      </c>
      <c r="AY20" s="7" t="str">
        <f t="shared" si="1"/>
        <v>O</v>
      </c>
      <c r="AZ20" s="7" t="str">
        <f t="shared" si="2"/>
        <v/>
      </c>
      <c r="BA20" s="7" t="str">
        <f t="shared" si="3"/>
        <v/>
      </c>
      <c r="BB20" s="7" t="str">
        <f t="shared" si="4"/>
        <v/>
      </c>
      <c r="BC20" s="7" t="str">
        <f t="shared" si="5"/>
        <v/>
      </c>
      <c r="BD20" s="7" t="str">
        <f t="shared" si="6"/>
        <v/>
      </c>
      <c r="BE20" s="7" t="str">
        <f t="shared" si="7"/>
        <v/>
      </c>
      <c r="BF20" s="7" t="str">
        <f t="shared" si="8"/>
        <v/>
      </c>
      <c r="BH20" s="126" t="str">
        <f t="shared" si="11"/>
        <v>OP</v>
      </c>
      <c r="BI20" s="126" t="s">
        <v>161</v>
      </c>
      <c r="BJ20" s="126" t="str">
        <f t="shared" si="9"/>
        <v>OPOOOOPOOP</v>
      </c>
    </row>
    <row r="21" spans="2:62" x14ac:dyDescent="0.25">
      <c r="B21" s="64">
        <v>18</v>
      </c>
      <c r="D21" s="50" t="s">
        <v>33</v>
      </c>
      <c r="E21" s="40">
        <f>COUNT(O21,R21,U21,X21,AA21,AD21,AG21,AJ21,AM21,AP21)</f>
        <v>1</v>
      </c>
      <c r="F21" s="7">
        <f>SUM(IF(AND((LEFT(Q21,1)="A"),(MID(Q21,3,1)="4")),1,0)+IF(AND((LEFT(T21,1)="A"),(MID(T21,3,1)="4")),1,0)+IF(AND((LEFT(W21,1)="A"),(MID(W21,3,1)="4")),1,0)+IF(AND((LEFT(Z21,1)="A"),(MID(Z21,3,1)="4")),1,0)+IF(AND((LEFT(AC21,1)="A"),(MID(AC21,3,1)="4")),1,0)+IF(AND((LEFT(AF21,1)="A"),(MID(AF21,3,1)="4")),1,0)+IF(AND((LEFT(AI21,1)="A"),(MID(AI21,3,1)="4")),1,0)+IF(AND((LEFT(AL21,1)="A"),(MID(AL21,3,1)="4")),1,0)+IF(AND((LEFT(AO21,1)="A"),(MID(AO21,3,1)="4")),1,0)+IF(AND((LEFT(Q21,1)="B"),(MID(Q21,3,1)="3")),1,0)+IF(AND((LEFT(T21,1)="B"),(MID(T21,3,1)="3")),1,0)+IF(AND((LEFT(W21,1)="B"),(MID(W21,3,1)="3")),1,0)+IF(AND((LEFT(Z21,1)="B"),(MID(Z21,3,1)="3")),1,0)+IF(AND((LEFT(AC21,1)="B"),(MID(AC21,3,1)="3")),1,0)+IF(AND((LEFT(AF21,1)="B"),(MID(AF21,3,1)="3")),1,0)+IF(AND((LEFT(AI21,1)="B"),(MID(AI21,3,1)="3")),1,0)+IF(AND((LEFT(N21,1)="B"),(MID(N21,3,1)="3")),1,0)+IF(AND((LEFT(AL21,1)="B"),(MID(AL21,3,1)="3")),1,0)+IF(AND((LEFT(AO21,1)="B"),(MID(AO21,3,1)="3"))*1,0))</f>
        <v>0</v>
      </c>
      <c r="G21" s="7">
        <f>E21-F21</f>
        <v>1</v>
      </c>
      <c r="H21" s="7">
        <f>SUM(MID(Q21,3,1))+(MID(T21,3,1)+(MID(N21,3,1)+(MID(W21,3,1)+(MID(Z21,3,1)+(MID(AC21,3,1)+(MID(AF21,3,1)+(MID(AI21,3,1))+(MID(AL21,3,1))+(MID(AO21,3,1))))))))</f>
        <v>2</v>
      </c>
      <c r="I21" s="7">
        <f>SUM(MID(Q21,5,1))+(MID(N21,5,1)+(MID(T21,5,1)+(MID(W21,5,1)+(MID(Z21,5,1)+(MID(AC21,5,1)+(MID(AF21,5,1)+(MID(AI21,5,1))+(MID(AL21,5,1))+(MID(AO21,5,1))))))))</f>
        <v>3</v>
      </c>
      <c r="J21" s="1">
        <f>SUM(P21,S21,V21,Y21,AB21,AE21,AH21,AK21,AN21,AQ21)</f>
        <v>9.58</v>
      </c>
      <c r="K21" s="7"/>
      <c r="L21" s="7">
        <f>H21+I21</f>
        <v>5</v>
      </c>
      <c r="M21" s="35">
        <f>IF(ISERROR((J21)/L21),0,(J21)/L21)</f>
        <v>1.9159999999999999</v>
      </c>
      <c r="N21" s="62" t="s">
        <v>65</v>
      </c>
      <c r="O21" s="53"/>
      <c r="P21" s="2"/>
      <c r="Q21" s="62" t="s">
        <v>65</v>
      </c>
      <c r="R21" s="53"/>
      <c r="S21" s="2"/>
      <c r="T21" s="61" t="s">
        <v>17</v>
      </c>
      <c r="U21" s="53">
        <v>23.17</v>
      </c>
      <c r="V21" s="2">
        <v>9.58</v>
      </c>
      <c r="W21" s="62" t="s">
        <v>65</v>
      </c>
      <c r="X21" s="53"/>
      <c r="Y21" s="2"/>
      <c r="Z21" s="62" t="s">
        <v>65</v>
      </c>
      <c r="AA21" s="53"/>
      <c r="AB21" s="2"/>
      <c r="AC21" s="62" t="s">
        <v>65</v>
      </c>
      <c r="AD21" s="53"/>
      <c r="AE21" s="2"/>
      <c r="AF21" s="62" t="s">
        <v>65</v>
      </c>
      <c r="AG21" s="53"/>
      <c r="AH21" s="2"/>
      <c r="AI21" s="62" t="s">
        <v>65</v>
      </c>
      <c r="AJ21" s="53"/>
      <c r="AK21" s="2"/>
      <c r="AL21" s="62" t="s">
        <v>65</v>
      </c>
      <c r="AM21" s="53"/>
      <c r="AN21" s="2"/>
      <c r="AO21" s="62" t="s">
        <v>65</v>
      </c>
      <c r="AP21" s="53"/>
      <c r="AQ21" s="2"/>
      <c r="AR21" s="70">
        <f>IF(ISERROR(AVERAGE(R21,U21,X21,AA21,AD21,AG21,AJ21,AM21,AP21)),0,(AVERAGE(R21,U21,X21,AA21,AD21,AG21,AJ21,AM21,AP21)))</f>
        <v>23.17</v>
      </c>
      <c r="AS21" s="2">
        <f>AR21+F21</f>
        <v>23.17</v>
      </c>
      <c r="AT21" s="134" t="str">
        <f>BH21</f>
        <v>O</v>
      </c>
      <c r="AU21" s="135" t="str">
        <f>LEFT(BJ21,5)</f>
        <v>OO</v>
      </c>
      <c r="AW21" s="7" t="str">
        <f t="shared" si="10"/>
        <v/>
      </c>
      <c r="AX21" s="7" t="str">
        <f t="shared" si="0"/>
        <v/>
      </c>
      <c r="AY21" s="7" t="str">
        <f t="shared" si="1"/>
        <v>O</v>
      </c>
      <c r="AZ21" s="7" t="str">
        <f t="shared" si="2"/>
        <v/>
      </c>
      <c r="BA21" s="7" t="str">
        <f t="shared" si="3"/>
        <v/>
      </c>
      <c r="BB21" s="7" t="str">
        <f t="shared" si="4"/>
        <v/>
      </c>
      <c r="BC21" s="7" t="str">
        <f t="shared" si="5"/>
        <v/>
      </c>
      <c r="BD21" s="7" t="str">
        <f t="shared" si="6"/>
        <v/>
      </c>
      <c r="BE21" s="7" t="str">
        <f t="shared" si="7"/>
        <v/>
      </c>
      <c r="BF21" s="7" t="str">
        <f t="shared" si="8"/>
        <v/>
      </c>
      <c r="BH21" s="126" t="str">
        <f t="shared" si="11"/>
        <v>O</v>
      </c>
      <c r="BI21" s="126" t="s">
        <v>128</v>
      </c>
      <c r="BJ21" s="126" t="str">
        <f t="shared" si="9"/>
        <v>OO</v>
      </c>
    </row>
    <row r="22" spans="2:62" x14ac:dyDescent="0.25">
      <c r="B22" s="64">
        <v>19</v>
      </c>
      <c r="D22" s="50" t="s">
        <v>119</v>
      </c>
      <c r="E22" s="40">
        <f>COUNT(O22,R22,U22,X22,AA22,AD22,AG22,AJ22,AM22,AP22)</f>
        <v>2</v>
      </c>
      <c r="F22" s="7">
        <f>SUM(IF(AND((LEFT(Q22,1)="A"),(MID(Q22,3,1)="4")),1,0)+IF(AND((LEFT(T22,1)="A"),(MID(T22,3,1)="4")),1,0)+IF(AND((LEFT(W22,1)="A"),(MID(W22,3,1)="4")),1,0)+IF(AND((LEFT(Z22,1)="A"),(MID(Z22,3,1)="4")),1,0)+IF(AND((LEFT(AC22,1)="A"),(MID(AC22,3,1)="4")),1,0)+IF(AND((LEFT(AF22,1)="A"),(MID(AF22,3,1)="4")),1,0)+IF(AND((LEFT(AI22,1)="A"),(MID(AI22,3,1)="4")),1,0)+IF(AND((LEFT(AL22,1)="A"),(MID(AL22,3,1)="4")),1,0)+IF(AND((LEFT(AO22,1)="A"),(MID(AO22,3,1)="4")),1,0)+IF(AND((LEFT(Q22,1)="B"),(MID(Q22,3,1)="3")),1,0)+IF(AND((LEFT(T22,1)="B"),(MID(T22,3,1)="3")),1,0)+IF(AND((LEFT(W22,1)="B"),(MID(W22,3,1)="3")),1,0)+IF(AND((LEFT(Z22,1)="B"),(MID(Z22,3,1)="3")),1,0)+IF(AND((LEFT(AC22,1)="B"),(MID(AC22,3,1)="3")),1,0)+IF(AND((LEFT(AF22,1)="B"),(MID(AF22,3,1)="3")),1,0)+IF(AND((LEFT(AI22,1)="B"),(MID(AI22,3,1)="3")),1,0)+IF(AND((LEFT(N22,1)="B"),(MID(N22,3,1)="3")),1,0)+IF(AND((LEFT(AL22,1)="B"),(MID(AL22,3,1)="3")),1,0)+IF(AND((LEFT(AO22,1)="B"),(MID(AO22,3,1)="3"))*1,0))</f>
        <v>1</v>
      </c>
      <c r="G22" s="7">
        <f>E22-F22</f>
        <v>1</v>
      </c>
      <c r="H22" s="7">
        <f>SUM(MID(Q22,3,1))+(MID(T22,3,1)+(MID(N22,3,1)+(MID(W22,3,1)+(MID(Z22,3,1)+(MID(AC22,3,1)+(MID(AF22,3,1)+(MID(AI22,3,1))+(MID(AL22,3,1))+(MID(AO22,3,1))))))))</f>
        <v>3</v>
      </c>
      <c r="I22" s="7">
        <f>SUM(MID(Q22,5,1))+(MID(N22,5,1)+(MID(T22,5,1)+(MID(W22,5,1)+(MID(Z22,5,1)+(MID(AC22,5,1)+(MID(AF22,5,1)+(MID(AI22,5,1))+(MID(AL22,5,1))+(MID(AO22,5,1))))))))</f>
        <v>5</v>
      </c>
      <c r="J22" s="1">
        <f>SUM(P22,S22,V22,Y22,AB22,AE22,AH22,AK22,AN22,AQ22)</f>
        <v>14.59</v>
      </c>
      <c r="K22" s="7"/>
      <c r="L22" s="7">
        <f>H22+I22</f>
        <v>8</v>
      </c>
      <c r="M22" s="35">
        <f>IF(ISERROR((J22)/L22),0,(J22)/L22)</f>
        <v>1.82375</v>
      </c>
      <c r="N22" s="62" t="s">
        <v>65</v>
      </c>
      <c r="O22" s="53"/>
      <c r="P22" s="2"/>
      <c r="Q22" s="61" t="s">
        <v>47</v>
      </c>
      <c r="R22" s="53">
        <v>24.26</v>
      </c>
      <c r="S22" s="2">
        <v>6.82</v>
      </c>
      <c r="T22" s="62" t="s">
        <v>18</v>
      </c>
      <c r="U22" s="141">
        <v>19.96</v>
      </c>
      <c r="V22" s="2">
        <v>7.77</v>
      </c>
      <c r="W22" s="62" t="s">
        <v>65</v>
      </c>
      <c r="X22" s="53"/>
      <c r="Y22" s="2"/>
      <c r="Z22" s="62" t="s">
        <v>65</v>
      </c>
      <c r="AA22" s="53"/>
      <c r="AB22" s="2"/>
      <c r="AC22" s="62" t="s">
        <v>65</v>
      </c>
      <c r="AD22" s="53"/>
      <c r="AE22" s="2"/>
      <c r="AF22" s="62" t="s">
        <v>65</v>
      </c>
      <c r="AG22" s="53"/>
      <c r="AH22" s="2"/>
      <c r="AI22" s="62" t="s">
        <v>65</v>
      </c>
      <c r="AJ22" s="53"/>
      <c r="AK22" s="2"/>
      <c r="AL22" s="62" t="s">
        <v>65</v>
      </c>
      <c r="AM22" s="53"/>
      <c r="AN22" s="2"/>
      <c r="AO22" s="62" t="s">
        <v>65</v>
      </c>
      <c r="AP22" s="53"/>
      <c r="AQ22" s="2"/>
      <c r="AR22" s="70">
        <f>IF(ISERROR(AVERAGE(R22,U22,X22,AA22,AD22,AG22,AJ22,AM22,AP22)),0,(AVERAGE(R22,U22,X22,AA22,AD22,AG22,AJ22,AM22,AP22)))</f>
        <v>22.11</v>
      </c>
      <c r="AS22" s="2">
        <f>AR22+F22</f>
        <v>23.11</v>
      </c>
      <c r="AT22" s="134" t="str">
        <f>BH22</f>
        <v>PO</v>
      </c>
      <c r="AU22" s="135" t="str">
        <f>LEFT(BJ22,5)</f>
        <v>POOOO</v>
      </c>
      <c r="AW22" s="7" t="str">
        <f t="shared" si="10"/>
        <v/>
      </c>
      <c r="AX22" s="7" t="str">
        <f t="shared" si="0"/>
        <v>O</v>
      </c>
      <c r="AY22" s="7" t="str">
        <f t="shared" si="1"/>
        <v>P</v>
      </c>
      <c r="AZ22" s="7" t="str">
        <f t="shared" si="2"/>
        <v/>
      </c>
      <c r="BA22" s="7" t="str">
        <f t="shared" si="3"/>
        <v/>
      </c>
      <c r="BB22" s="7" t="str">
        <f t="shared" si="4"/>
        <v/>
      </c>
      <c r="BC22" s="7" t="str">
        <f t="shared" si="5"/>
        <v/>
      </c>
      <c r="BD22" s="7" t="str">
        <f t="shared" si="6"/>
        <v/>
      </c>
      <c r="BE22" s="7" t="str">
        <f t="shared" si="7"/>
        <v/>
      </c>
      <c r="BF22" s="7" t="str">
        <f t="shared" si="8"/>
        <v/>
      </c>
      <c r="BH22" s="126" t="str">
        <f t="shared" si="11"/>
        <v>PO</v>
      </c>
      <c r="BI22" s="126" t="s">
        <v>162</v>
      </c>
      <c r="BJ22" s="126" t="str">
        <f t="shared" si="9"/>
        <v>POOOOOPPPPP</v>
      </c>
    </row>
    <row r="23" spans="2:62" x14ac:dyDescent="0.25">
      <c r="B23" s="64">
        <v>20</v>
      </c>
      <c r="D23" s="50" t="s">
        <v>110</v>
      </c>
      <c r="E23" s="40">
        <f>COUNT(O23,R23,U23,X23,AA23,AD23,AG23,AJ23,AM23,AP23)</f>
        <v>1</v>
      </c>
      <c r="F23" s="7">
        <f>SUM(IF(AND((LEFT(Q23,1)="A"),(MID(Q23,3,1)="4")),1,0)+IF(AND((LEFT(T23,1)="A"),(MID(T23,3,1)="4")),1,0)+IF(AND((LEFT(W23,1)="A"),(MID(W23,3,1)="4")),1,0)+IF(AND((LEFT(Z23,1)="A"),(MID(Z23,3,1)="4")),1,0)+IF(AND((LEFT(AC23,1)="A"),(MID(AC23,3,1)="4")),1,0)+IF(AND((LEFT(AF23,1)="A"),(MID(AF23,3,1)="4")),1,0)+IF(AND((LEFT(AI23,1)="A"),(MID(AI23,3,1)="4")),1,0)+IF(AND((LEFT(AL23,1)="A"),(MID(AL23,3,1)="4")),1,0)+IF(AND((LEFT(AO23,1)="A"),(MID(AO23,3,1)="4")),1,0)+IF(AND((LEFT(Q23,1)="B"),(MID(Q23,3,1)="3")),1,0)+IF(AND((LEFT(T23,1)="B"),(MID(T23,3,1)="3")),1,0)+IF(AND((LEFT(W23,1)="B"),(MID(W23,3,1)="3")),1,0)+IF(AND((LEFT(Z23,1)="B"),(MID(Z23,3,1)="3")),1,0)+IF(AND((LEFT(AC23,1)="B"),(MID(AC23,3,1)="3")),1,0)+IF(AND((LEFT(AF23,1)="B"),(MID(AF23,3,1)="3")),1,0)+IF(AND((LEFT(AI23,1)="B"),(MID(AI23,3,1)="3")),1,0)+IF(AND((LEFT(N23,1)="B"),(MID(N23,3,1)="3")),1,0)+IF(AND((LEFT(AL23,1)="B"),(MID(AL23,3,1)="3")),1,0)+IF(AND((LEFT(AO23,1)="B"),(MID(AO23,3,1)="3"))*1,0))</f>
        <v>0</v>
      </c>
      <c r="G23" s="7">
        <f>E23-F23</f>
        <v>1</v>
      </c>
      <c r="H23" s="7">
        <f>SUM(MID(Q23,3,1))+(MID(T23,3,1)+(MID(N23,3,1)+(MID(W23,3,1)+(MID(Z23,3,1)+(MID(AC23,3,1)+(MID(AF23,3,1)+(MID(AI23,3,1))+(MID(AL23,3,1))+(MID(AO23,3,1))))))))</f>
        <v>2</v>
      </c>
      <c r="I23" s="7">
        <f>SUM(MID(Q23,5,1))+(MID(N23,5,1)+(MID(T23,5,1)+(MID(W23,5,1)+(MID(Z23,5,1)+(MID(AC23,5,1)+(MID(AF23,5,1)+(MID(AI23,5,1))+(MID(AL23,5,1))+(MID(AO23,5,1))))))))</f>
        <v>3</v>
      </c>
      <c r="J23" s="1">
        <f>SUM(P23,S23,V23,Y23,AB23,AE23,AH23,AK23,AN23,AQ23)</f>
        <v>6.75</v>
      </c>
      <c r="K23" s="7"/>
      <c r="L23" s="7">
        <f>H23+I23</f>
        <v>5</v>
      </c>
      <c r="M23" s="35">
        <f>IF(ISERROR((J23)/L23),0,(J23)/L23)</f>
        <v>1.35</v>
      </c>
      <c r="N23" s="62" t="s">
        <v>65</v>
      </c>
      <c r="O23" s="53"/>
      <c r="P23" s="2"/>
      <c r="Q23" s="61" t="s">
        <v>17</v>
      </c>
      <c r="R23" s="53">
        <v>23.08</v>
      </c>
      <c r="S23" s="2">
        <v>6.75</v>
      </c>
      <c r="T23" s="62" t="s">
        <v>65</v>
      </c>
      <c r="U23" s="53"/>
      <c r="V23" s="2"/>
      <c r="W23" s="62" t="s">
        <v>65</v>
      </c>
      <c r="X23" s="53"/>
      <c r="Y23" s="2"/>
      <c r="Z23" s="62" t="s">
        <v>65</v>
      </c>
      <c r="AA23" s="53"/>
      <c r="AB23" s="2"/>
      <c r="AC23" s="62" t="s">
        <v>65</v>
      </c>
      <c r="AD23" s="53"/>
      <c r="AE23" s="2"/>
      <c r="AF23" s="62" t="s">
        <v>65</v>
      </c>
      <c r="AG23" s="53"/>
      <c r="AH23" s="2"/>
      <c r="AI23" s="62" t="s">
        <v>65</v>
      </c>
      <c r="AJ23" s="53"/>
      <c r="AK23" s="2"/>
      <c r="AL23" s="62" t="s">
        <v>65</v>
      </c>
      <c r="AM23" s="53"/>
      <c r="AN23" s="2"/>
      <c r="AO23" s="62" t="s">
        <v>65</v>
      </c>
      <c r="AP23" s="53"/>
      <c r="AQ23" s="2"/>
      <c r="AR23" s="70">
        <f>IF(ISERROR(AVERAGE(R23,U23,X23,AA23,AD23,AG23,AJ23,AM23,AP23)),0,(AVERAGE(R23,U23,X23,AA23,AD23,AG23,AJ23,AM23,AP23)))</f>
        <v>23.08</v>
      </c>
      <c r="AS23" s="2">
        <f>AR23+F23</f>
        <v>23.08</v>
      </c>
      <c r="AT23" s="134" t="str">
        <f>BH23</f>
        <v>O</v>
      </c>
      <c r="AU23" s="135" t="str">
        <f>LEFT(BJ23,5)</f>
        <v>OPOOO</v>
      </c>
      <c r="AW23" s="7" t="str">
        <f t="shared" si="10"/>
        <v/>
      </c>
      <c r="AX23" s="7" t="str">
        <f t="shared" si="0"/>
        <v>O</v>
      </c>
      <c r="AY23" s="7" t="str">
        <f t="shared" si="1"/>
        <v/>
      </c>
      <c r="AZ23" s="7" t="str">
        <f t="shared" si="2"/>
        <v/>
      </c>
      <c r="BA23" s="7" t="str">
        <f t="shared" si="3"/>
        <v/>
      </c>
      <c r="BB23" s="7" t="str">
        <f t="shared" si="4"/>
        <v/>
      </c>
      <c r="BC23" s="7" t="str">
        <f t="shared" si="5"/>
        <v/>
      </c>
      <c r="BD23" s="7" t="str">
        <f t="shared" si="6"/>
        <v/>
      </c>
      <c r="BE23" s="7" t="str">
        <f t="shared" si="7"/>
        <v/>
      </c>
      <c r="BF23" s="7" t="str">
        <f t="shared" si="8"/>
        <v/>
      </c>
      <c r="BH23" s="126" t="str">
        <f t="shared" si="11"/>
        <v>O</v>
      </c>
      <c r="BI23" s="126" t="s">
        <v>130</v>
      </c>
      <c r="BJ23" s="126" t="str">
        <f t="shared" si="9"/>
        <v>OPOOO</v>
      </c>
    </row>
    <row r="24" spans="2:62" x14ac:dyDescent="0.25">
      <c r="B24" s="64">
        <v>22</v>
      </c>
      <c r="D24" s="50" t="s">
        <v>22</v>
      </c>
      <c r="E24" s="40">
        <f>COUNT(O24,R24,U24,X24,AA24,AD24,AG24,AJ24,AM24,AP24)</f>
        <v>2</v>
      </c>
      <c r="F24" s="7">
        <f>SUM(IF(AND((LEFT(Q24,1)="A"),(MID(Q24,3,1)="4")),1,0)+IF(AND((LEFT(T24,1)="A"),(MID(T24,3,1)="4")),1,0)+IF(AND((LEFT(W24,1)="A"),(MID(W24,3,1)="4")),1,0)+IF(AND((LEFT(Z24,1)="A"),(MID(Z24,3,1)="4")),1,0)+IF(AND((LEFT(AC24,1)="A"),(MID(AC24,3,1)="4")),1,0)+IF(AND((LEFT(AF24,1)="A"),(MID(AF24,3,1)="4")),1,0)+IF(AND((LEFT(AI24,1)="A"),(MID(AI24,3,1)="4")),1,0)+IF(AND((LEFT(AL24,1)="A"),(MID(AL24,3,1)="4")),1,0)+IF(AND((LEFT(AO24,1)="A"),(MID(AO24,3,1)="4")),1,0)+IF(AND((LEFT(Q24,1)="B"),(MID(Q24,3,1)="3")),1,0)+IF(AND((LEFT(T24,1)="B"),(MID(T24,3,1)="3")),1,0)+IF(AND((LEFT(W24,1)="B"),(MID(W24,3,1)="3")),1,0)+IF(AND((LEFT(Z24,1)="B"),(MID(Z24,3,1)="3")),1,0)+IF(AND((LEFT(AC24,1)="B"),(MID(AC24,3,1)="3")),1,0)+IF(AND((LEFT(AF24,1)="B"),(MID(AF24,3,1)="3")),1,0)+IF(AND((LEFT(AI24,1)="B"),(MID(AI24,3,1)="3")),1,0)+IF(AND((LEFT(N24,1)="B"),(MID(N24,3,1)="3")),1,0)+IF(AND((LEFT(AL24,1)="B"),(MID(AL24,3,1)="3")),1,0)+IF(AND((LEFT(AO24,1)="B"),(MID(AO24,3,1)="3"))*1,0))</f>
        <v>0</v>
      </c>
      <c r="G24" s="7">
        <f>E24-F24</f>
        <v>2</v>
      </c>
      <c r="H24" s="7">
        <f>SUM(MID(Q24,3,1))+(MID(T24,3,1)+(MID(N24,3,1)+(MID(W24,3,1)+(MID(Z24,3,1)+(MID(AC24,3,1)+(MID(AF24,3,1)+(MID(AI24,3,1))+(MID(AL24,3,1))+(MID(AO24,3,1))))))))</f>
        <v>4</v>
      </c>
      <c r="I24" s="7">
        <f>SUM(MID(Q24,5,1))+(MID(N24,5,1)+(MID(T24,5,1)+(MID(W24,5,1)+(MID(Z24,5,1)+(MID(AC24,5,1)+(MID(AF24,5,1)+(MID(AI24,5,1))+(MID(AL24,5,1))+(MID(AO24,5,1))))))))</f>
        <v>8</v>
      </c>
      <c r="J24" s="1">
        <f>SUM(P24,S24,V24,Y24,AB24,AE24,AH24,AK24,AN24,AQ24)</f>
        <v>15.399999999999999</v>
      </c>
      <c r="K24" s="7">
        <v>1</v>
      </c>
      <c r="L24" s="7">
        <f>H24+I24</f>
        <v>12</v>
      </c>
      <c r="M24" s="35">
        <f>IF(ISERROR((J24)/L24),0,(J24)/L24)</f>
        <v>1.2833333333333332</v>
      </c>
      <c r="N24" s="62" t="s">
        <v>65</v>
      </c>
      <c r="O24" s="53"/>
      <c r="P24" s="2"/>
      <c r="Q24" s="61" t="s">
        <v>40</v>
      </c>
      <c r="R24" s="53">
        <v>25.05</v>
      </c>
      <c r="S24" s="2">
        <v>9.6</v>
      </c>
      <c r="T24" s="61" t="s">
        <v>40</v>
      </c>
      <c r="U24" s="53">
        <v>21.08</v>
      </c>
      <c r="V24" s="2">
        <v>5.8</v>
      </c>
      <c r="W24" s="62" t="s">
        <v>65</v>
      </c>
      <c r="X24" s="53"/>
      <c r="Y24" s="2"/>
      <c r="Z24" s="62" t="s">
        <v>65</v>
      </c>
      <c r="AA24" s="53"/>
      <c r="AB24" s="2"/>
      <c r="AC24" s="62" t="s">
        <v>65</v>
      </c>
      <c r="AD24" s="53"/>
      <c r="AE24" s="2"/>
      <c r="AF24" s="62" t="s">
        <v>65</v>
      </c>
      <c r="AG24" s="53"/>
      <c r="AH24" s="2"/>
      <c r="AI24" s="62" t="s">
        <v>65</v>
      </c>
      <c r="AJ24" s="53"/>
      <c r="AK24" s="2"/>
      <c r="AL24" s="62" t="s">
        <v>65</v>
      </c>
      <c r="AM24" s="53"/>
      <c r="AN24" s="2"/>
      <c r="AO24" s="62" t="s">
        <v>65</v>
      </c>
      <c r="AP24" s="53"/>
      <c r="AQ24" s="2"/>
      <c r="AR24" s="70">
        <f>IF(ISERROR(AVERAGE(R24,U24,X24,AA24,AD24,AG24,AJ24,AM24,AP24)),0,(AVERAGE(R24,U24,X24,AA24,AD24,AG24,AJ24,AM24,AP24)))</f>
        <v>23.064999999999998</v>
      </c>
      <c r="AS24" s="2">
        <f>AR24+F24</f>
        <v>23.064999999999998</v>
      </c>
      <c r="AT24" s="134" t="str">
        <f>BH24</f>
        <v>OO</v>
      </c>
      <c r="AU24" s="135" t="str">
        <f>LEFT(BJ24,5)</f>
        <v>OOOOP</v>
      </c>
      <c r="AW24" s="7" t="str">
        <f t="shared" si="10"/>
        <v/>
      </c>
      <c r="AX24" s="7" t="str">
        <f t="shared" si="0"/>
        <v>O</v>
      </c>
      <c r="AY24" s="7" t="str">
        <f t="shared" si="1"/>
        <v>O</v>
      </c>
      <c r="AZ24" s="7" t="str">
        <f t="shared" si="2"/>
        <v/>
      </c>
      <c r="BA24" s="7" t="str">
        <f t="shared" si="3"/>
        <v/>
      </c>
      <c r="BB24" s="7" t="str">
        <f t="shared" si="4"/>
        <v/>
      </c>
      <c r="BC24" s="7" t="str">
        <f t="shared" si="5"/>
        <v/>
      </c>
      <c r="BD24" s="7" t="str">
        <f t="shared" si="6"/>
        <v/>
      </c>
      <c r="BE24" s="7" t="str">
        <f t="shared" si="7"/>
        <v/>
      </c>
      <c r="BF24" s="7" t="str">
        <f t="shared" si="8"/>
        <v/>
      </c>
      <c r="BH24" s="126" t="str">
        <f t="shared" si="11"/>
        <v>OO</v>
      </c>
      <c r="BI24" s="126" t="s">
        <v>163</v>
      </c>
      <c r="BJ24" s="126" t="str">
        <f t="shared" si="9"/>
        <v>OOOOPOPOOPO</v>
      </c>
    </row>
    <row r="25" spans="2:62" x14ac:dyDescent="0.25">
      <c r="B25" s="64">
        <v>24</v>
      </c>
      <c r="D25" s="50" t="s">
        <v>41</v>
      </c>
      <c r="E25" s="40">
        <f>COUNT(O25,R25,U25,X25,AA25,AD25,AG25,AJ25,AM25,AP25)</f>
        <v>2</v>
      </c>
      <c r="F25" s="7">
        <f>SUM(IF(AND((LEFT(Q25,1)="A"),(MID(Q25,3,1)="4")),1,0)+IF(AND((LEFT(T25,1)="A"),(MID(T25,3,1)="4")),1,0)+IF(AND((LEFT(W25,1)="A"),(MID(W25,3,1)="4")),1,0)+IF(AND((LEFT(Z25,1)="A"),(MID(Z25,3,1)="4")),1,0)+IF(AND((LEFT(AC25,1)="A"),(MID(AC25,3,1)="4")),1,0)+IF(AND((LEFT(AF25,1)="A"),(MID(AF25,3,1)="4")),1,0)+IF(AND((LEFT(AI25,1)="A"),(MID(AI25,3,1)="4")),1,0)+IF(AND((LEFT(AL25,1)="A"),(MID(AL25,3,1)="4")),1,0)+IF(AND((LEFT(AO25,1)="A"),(MID(AO25,3,1)="4")),1,0)+IF(AND((LEFT(Q25,1)="B"),(MID(Q25,3,1)="3")),1,0)+IF(AND((LEFT(T25,1)="B"),(MID(T25,3,1)="3")),1,0)+IF(AND((LEFT(W25,1)="B"),(MID(W25,3,1)="3")),1,0)+IF(AND((LEFT(Z25,1)="B"),(MID(Z25,3,1)="3")),1,0)+IF(AND((LEFT(AC25,1)="B"),(MID(AC25,3,1)="3")),1,0)+IF(AND((LEFT(AF25,1)="B"),(MID(AF25,3,1)="3")),1,0)+IF(AND((LEFT(AI25,1)="B"),(MID(AI25,3,1)="3")),1,0)+IF(AND((LEFT(N25,1)="B"),(MID(N25,3,1)="3")),1,0)+IF(AND((LEFT(AL25,1)="B"),(MID(AL25,3,1)="3")),1,0)+IF(AND((LEFT(AO25,1)="B"),(MID(AO25,3,1)="3"))*1,0))</f>
        <v>0</v>
      </c>
      <c r="G25" s="7">
        <f>E25-F25</f>
        <v>2</v>
      </c>
      <c r="H25" s="7">
        <f>SUM(MID(Q25,3,1))+(MID(T25,3,1)+(MID(N25,3,1)+(MID(W25,3,1)+(MID(Z25,3,1)+(MID(AC25,3,1)+(MID(AF25,3,1)+(MID(AI25,3,1))+(MID(AL25,3,1))+(MID(AO25,3,1))))))))</f>
        <v>5</v>
      </c>
      <c r="I25" s="7">
        <f>SUM(MID(Q25,5,1))+(MID(N25,5,1)+(MID(T25,5,1)+(MID(W25,5,1)+(MID(Z25,5,1)+(MID(AC25,5,1)+(MID(AF25,5,1)+(MID(AI25,5,1))+(MID(AL25,5,1))+(MID(AO25,5,1))))))))</f>
        <v>8</v>
      </c>
      <c r="J25" s="1">
        <f>SUM(P25,S25,V25,Y25,AB25,AE25,AH25,AK25,AN25,AQ25)</f>
        <v>23.82</v>
      </c>
      <c r="K25" s="7">
        <v>1</v>
      </c>
      <c r="L25" s="7">
        <f>H25+I25</f>
        <v>13</v>
      </c>
      <c r="M25" s="35">
        <f>IF(ISERROR((J25)/L25),0,(J25)/L25)</f>
        <v>1.8323076923076924</v>
      </c>
      <c r="N25" s="62" t="s">
        <v>65</v>
      </c>
      <c r="O25" s="53"/>
      <c r="P25" s="2"/>
      <c r="Q25" s="61" t="s">
        <v>44</v>
      </c>
      <c r="R25" s="53">
        <v>23.41</v>
      </c>
      <c r="S25" s="2">
        <v>14.57</v>
      </c>
      <c r="T25" s="61" t="s">
        <v>40</v>
      </c>
      <c r="U25" s="53">
        <v>22.61</v>
      </c>
      <c r="V25" s="2">
        <v>9.25</v>
      </c>
      <c r="W25" s="62" t="s">
        <v>65</v>
      </c>
      <c r="X25" s="53"/>
      <c r="Y25" s="2"/>
      <c r="Z25" s="62" t="s">
        <v>65</v>
      </c>
      <c r="AA25" s="53"/>
      <c r="AB25" s="2"/>
      <c r="AC25" s="62" t="s">
        <v>65</v>
      </c>
      <c r="AD25" s="53"/>
      <c r="AE25" s="2"/>
      <c r="AF25" s="62" t="s">
        <v>65</v>
      </c>
      <c r="AG25" s="53"/>
      <c r="AH25" s="2"/>
      <c r="AI25" s="62" t="s">
        <v>65</v>
      </c>
      <c r="AJ25" s="53"/>
      <c r="AK25" s="2"/>
      <c r="AL25" s="62" t="s">
        <v>65</v>
      </c>
      <c r="AM25" s="53"/>
      <c r="AN25" s="2"/>
      <c r="AO25" s="62" t="s">
        <v>65</v>
      </c>
      <c r="AP25" s="53"/>
      <c r="AQ25" s="2"/>
      <c r="AR25" s="70">
        <f>IF(ISERROR(AVERAGE(R25,U25,X25,AA25,AD25,AG25,AJ25,AM25,AP25)),0,(AVERAGE(R25,U25,X25,AA25,AD25,AG25,AJ25,AM25,AP25)))</f>
        <v>23.009999999999998</v>
      </c>
      <c r="AS25" s="2">
        <f>AR25+F25</f>
        <v>23.009999999999998</v>
      </c>
      <c r="AT25" s="134" t="str">
        <f>BH25</f>
        <v>OO</v>
      </c>
      <c r="AU25" s="135" t="str">
        <f>LEFT(BJ25,5)</f>
        <v>OOPOP</v>
      </c>
      <c r="AW25" s="7" t="str">
        <f t="shared" si="10"/>
        <v/>
      </c>
      <c r="AX25" s="7" t="str">
        <f t="shared" si="0"/>
        <v>O</v>
      </c>
      <c r="AY25" s="7" t="str">
        <f t="shared" si="1"/>
        <v>O</v>
      </c>
      <c r="AZ25" s="7" t="str">
        <f t="shared" si="2"/>
        <v/>
      </c>
      <c r="BA25" s="7" t="str">
        <f t="shared" si="3"/>
        <v/>
      </c>
      <c r="BB25" s="7" t="str">
        <f t="shared" si="4"/>
        <v/>
      </c>
      <c r="BC25" s="7" t="str">
        <f t="shared" si="5"/>
        <v/>
      </c>
      <c r="BD25" s="7" t="str">
        <f t="shared" si="6"/>
        <v/>
      </c>
      <c r="BE25" s="7" t="str">
        <f t="shared" si="7"/>
        <v/>
      </c>
      <c r="BF25" s="7" t="str">
        <f t="shared" si="8"/>
        <v/>
      </c>
      <c r="BH25" s="126" t="str">
        <f t="shared" si="11"/>
        <v>OO</v>
      </c>
      <c r="BI25" s="126" t="s">
        <v>164</v>
      </c>
      <c r="BJ25" s="126" t="str">
        <f t="shared" si="9"/>
        <v>OOPOPOOPOPO</v>
      </c>
    </row>
    <row r="26" spans="2:62" x14ac:dyDescent="0.25">
      <c r="B26" s="64">
        <v>25</v>
      </c>
      <c r="D26" s="50" t="s">
        <v>70</v>
      </c>
      <c r="E26" s="40">
        <f>COUNT(O26,R26,U26,X26,AA26,AD26,AG26,AJ26,AM26,AP26)</f>
        <v>1</v>
      </c>
      <c r="F26" s="7">
        <f>SUM(IF(AND((LEFT(Q26,1)="A"),(MID(Q26,3,1)="4")),1,0)+IF(AND((LEFT(T26,1)="A"),(MID(T26,3,1)="4")),1,0)+IF(AND((LEFT(W26,1)="A"),(MID(W26,3,1)="4")),1,0)+IF(AND((LEFT(Z26,1)="A"),(MID(Z26,3,1)="4")),1,0)+IF(AND((LEFT(AC26,1)="A"),(MID(AC26,3,1)="4")),1,0)+IF(AND((LEFT(AF26,1)="A"),(MID(AF26,3,1)="4")),1,0)+IF(AND((LEFT(AI26,1)="A"),(MID(AI26,3,1)="4")),1,0)+IF(AND((LEFT(AL26,1)="A"),(MID(AL26,3,1)="4")),1,0)+IF(AND((LEFT(AO26,1)="A"),(MID(AO26,3,1)="4")),1,0)+IF(AND((LEFT(Q26,1)="B"),(MID(Q26,3,1)="3")),1,0)+IF(AND((LEFT(T26,1)="B"),(MID(T26,3,1)="3")),1,0)+IF(AND((LEFT(W26,1)="B"),(MID(W26,3,1)="3")),1,0)+IF(AND((LEFT(Z26,1)="B"),(MID(Z26,3,1)="3")),1,0)+IF(AND((LEFT(AC26,1)="B"),(MID(AC26,3,1)="3")),1,0)+IF(AND((LEFT(AF26,1)="B"),(MID(AF26,3,1)="3")),1,0)+IF(AND((LEFT(AI26,1)="B"),(MID(AI26,3,1)="3")),1,0)+IF(AND((LEFT(N26,1)="B"),(MID(N26,3,1)="3")),1,0)+IF(AND((LEFT(AL26,1)="B"),(MID(AL26,3,1)="3")),1,0)+IF(AND((LEFT(AO26,1)="B"),(MID(AO26,3,1)="3"))*1,0))</f>
        <v>1</v>
      </c>
      <c r="G26" s="7">
        <f>E26-F26</f>
        <v>0</v>
      </c>
      <c r="H26" s="7">
        <f>SUM(MID(Q26,3,1))+(MID(T26,3,1)+(MID(N26,3,1)+(MID(W26,3,1)+(MID(Z26,3,1)+(MID(AC26,3,1)+(MID(AF26,3,1)+(MID(AI26,3,1))+(MID(AL26,3,1))+(MID(AO26,3,1))))))))</f>
        <v>3</v>
      </c>
      <c r="I26" s="7">
        <f>SUM(MID(Q26,5,1))+(MID(N26,5,1)+(MID(T26,5,1)+(MID(W26,5,1)+(MID(Z26,5,1)+(MID(AC26,5,1)+(MID(AF26,5,1)+(MID(AI26,5,1))+(MID(AL26,5,1))+(MID(AO26,5,1))))))))</f>
        <v>0</v>
      </c>
      <c r="J26" s="1">
        <f>SUM(P26,S26,V26,Y26,AB26,AE26,AH26,AK26,AN26,AQ26)</f>
        <v>3.8</v>
      </c>
      <c r="K26" s="7"/>
      <c r="L26" s="7">
        <f>H26+I26</f>
        <v>3</v>
      </c>
      <c r="M26" s="35">
        <f>IF(ISERROR((J26)/L26),0,(J26)/L26)</f>
        <v>1.2666666666666666</v>
      </c>
      <c r="N26" s="61" t="s">
        <v>65</v>
      </c>
      <c r="O26" s="53"/>
      <c r="P26" s="2"/>
      <c r="Q26" s="62" t="s">
        <v>65</v>
      </c>
      <c r="R26" s="53"/>
      <c r="S26" s="2"/>
      <c r="T26" s="62" t="s">
        <v>19</v>
      </c>
      <c r="U26" s="53">
        <v>21.17</v>
      </c>
      <c r="V26" s="2">
        <v>3.8</v>
      </c>
      <c r="W26" s="62" t="s">
        <v>65</v>
      </c>
      <c r="X26" s="53"/>
      <c r="Y26" s="2"/>
      <c r="Z26" s="62" t="s">
        <v>65</v>
      </c>
      <c r="AA26" s="53"/>
      <c r="AB26" s="2"/>
      <c r="AC26" s="62" t="s">
        <v>65</v>
      </c>
      <c r="AD26" s="53"/>
      <c r="AE26" s="2"/>
      <c r="AF26" s="62" t="s">
        <v>65</v>
      </c>
      <c r="AG26" s="53"/>
      <c r="AH26" s="2"/>
      <c r="AI26" s="62" t="s">
        <v>65</v>
      </c>
      <c r="AJ26" s="53"/>
      <c r="AK26" s="2"/>
      <c r="AL26" s="62" t="s">
        <v>65</v>
      </c>
      <c r="AM26" s="53"/>
      <c r="AN26" s="2"/>
      <c r="AO26" s="62" t="s">
        <v>65</v>
      </c>
      <c r="AP26" s="53"/>
      <c r="AQ26" s="2"/>
      <c r="AR26" s="70">
        <f>IF(ISERROR(AVERAGE(R26,U26,X26,AA26,AD26,AG26,AJ26,AM26,AP26)),0,(AVERAGE(R26,U26,X26,AA26,AD26,AG26,AJ26,AM26,AP26)))</f>
        <v>21.17</v>
      </c>
      <c r="AS26" s="2">
        <f>AR26+F26</f>
        <v>22.17</v>
      </c>
      <c r="AT26" s="134" t="str">
        <f>BH26</f>
        <v>P</v>
      </c>
      <c r="AU26" s="135" t="str">
        <f>LEFT(BJ26,5)</f>
        <v>POOOO</v>
      </c>
      <c r="AW26" s="7" t="str">
        <f t="shared" si="10"/>
        <v/>
      </c>
      <c r="AX26" s="7" t="str">
        <f t="shared" si="0"/>
        <v/>
      </c>
      <c r="AY26" s="7" t="str">
        <f t="shared" si="1"/>
        <v>P</v>
      </c>
      <c r="AZ26" s="7" t="str">
        <f t="shared" si="2"/>
        <v/>
      </c>
      <c r="BA26" s="7" t="str">
        <f t="shared" si="3"/>
        <v/>
      </c>
      <c r="BB26" s="7" t="str">
        <f t="shared" si="4"/>
        <v/>
      </c>
      <c r="BC26" s="7" t="str">
        <f t="shared" si="5"/>
        <v/>
      </c>
      <c r="BD26" s="7" t="str">
        <f t="shared" si="6"/>
        <v/>
      </c>
      <c r="BE26" s="7" t="str">
        <f t="shared" si="7"/>
        <v/>
      </c>
      <c r="BF26" s="7" t="str">
        <f t="shared" si="8"/>
        <v/>
      </c>
      <c r="BH26" s="126" t="str">
        <f t="shared" si="11"/>
        <v>P</v>
      </c>
      <c r="BI26" s="126" t="s">
        <v>165</v>
      </c>
      <c r="BJ26" s="126" t="str">
        <f t="shared" si="9"/>
        <v>POOOOPOPPO</v>
      </c>
    </row>
    <row r="27" spans="2:62" hidden="1" x14ac:dyDescent="0.25">
      <c r="B27" s="64">
        <v>26</v>
      </c>
      <c r="D27" s="50" t="s">
        <v>53</v>
      </c>
      <c r="E27" s="40">
        <f>COUNT(O27,R27,U27,X27,AA27,AD27,AG27,AJ27,AM27,AP27)</f>
        <v>0</v>
      </c>
      <c r="F27" s="7">
        <f>SUM(IF(AND((LEFT(Q27,1)="A"),(MID(Q27,3,1)="4")),1,0)+IF(AND((LEFT(T27,1)="A"),(MID(T27,3,1)="4")),1,0)+IF(AND((LEFT(W27,1)="A"),(MID(W27,3,1)="4")),1,0)+IF(AND((LEFT(Z27,1)="A"),(MID(Z27,3,1)="4")),1,0)+IF(AND((LEFT(AC27,1)="A"),(MID(AC27,3,1)="4")),1,0)+IF(AND((LEFT(AF27,1)="A"),(MID(AF27,3,1)="4")),1,0)+IF(AND((LEFT(AI27,1)="A"),(MID(AI27,3,1)="4")),1,0)+IF(AND((LEFT(AL27,1)="A"),(MID(AL27,3,1)="4")),1,0)+IF(AND((LEFT(AO27,1)="A"),(MID(AO27,3,1)="4")),1,0)+IF(AND((LEFT(Q27,1)="B"),(MID(Q27,3,1)="3")),1,0)+IF(AND((LEFT(T27,1)="B"),(MID(T27,3,1)="3")),1,0)+IF(AND((LEFT(W27,1)="B"),(MID(W27,3,1)="3")),1,0)+IF(AND((LEFT(Z27,1)="B"),(MID(Z27,3,1)="3")),1,0)+IF(AND((LEFT(AC27,1)="B"),(MID(AC27,3,1)="3")),1,0)+IF(AND((LEFT(AF27,1)="B"),(MID(AF27,3,1)="3")),1,0)+IF(AND((LEFT(AI27,1)="B"),(MID(AI27,3,1)="3")),1,0)+IF(AND((LEFT(N27,1)="B"),(MID(N27,3,1)="3")),1,0)+IF(AND((LEFT(AL27,1)="B"),(MID(AL27,3,1)="3")),1,0)+IF(AND((LEFT(AO27,1)="B"),(MID(AO27,3,1)="3"))*1,0))</f>
        <v>0</v>
      </c>
      <c r="G27" s="7">
        <f>E27-F27</f>
        <v>0</v>
      </c>
      <c r="H27" s="7">
        <f>SUM(MID(Q27,3,1))+(MID(T27,3,1)+(MID(N27,3,1)+(MID(W27,3,1)+(MID(Z27,3,1)+(MID(AC27,3,1)+(MID(AF27,3,1)+(MID(AI27,3,1))+(MID(AL27,3,1))+(MID(AO27,3,1))))))))</f>
        <v>0</v>
      </c>
      <c r="I27" s="7">
        <f>SUM(MID(Q27,5,1))+(MID(N27,5,1)+(MID(T27,5,1)+(MID(W27,5,1)+(MID(Z27,5,1)+(MID(AC27,5,1)+(MID(AF27,5,1)+(MID(AI27,5,1))+(MID(AL27,5,1))+(MID(AO27,5,1))))))))</f>
        <v>0</v>
      </c>
      <c r="J27" s="1">
        <f>SUM(P27,S27,V27,Y27,AB27,AE27,AH27,AK27,AN27,AQ27)</f>
        <v>0</v>
      </c>
      <c r="K27" s="7"/>
      <c r="L27" s="7">
        <f>H27+I27</f>
        <v>0</v>
      </c>
      <c r="M27" s="35">
        <f>IF(ISERROR((J27)/L27),0,(J27)/L27)</f>
        <v>0</v>
      </c>
      <c r="N27" s="62" t="s">
        <v>65</v>
      </c>
      <c r="O27" s="53"/>
      <c r="P27" s="2"/>
      <c r="Q27" s="62" t="s">
        <v>65</v>
      </c>
      <c r="R27" s="53"/>
      <c r="S27" s="2"/>
      <c r="T27" s="62" t="s">
        <v>65</v>
      </c>
      <c r="U27" s="53"/>
      <c r="V27" s="2"/>
      <c r="W27" s="62" t="s">
        <v>65</v>
      </c>
      <c r="X27" s="53"/>
      <c r="Y27" s="2"/>
      <c r="Z27" s="62" t="s">
        <v>65</v>
      </c>
      <c r="AA27" s="53"/>
      <c r="AB27" s="2"/>
      <c r="AC27" s="62" t="s">
        <v>65</v>
      </c>
      <c r="AD27" s="53"/>
      <c r="AE27" s="2"/>
      <c r="AF27" s="62" t="s">
        <v>65</v>
      </c>
      <c r="AG27" s="53"/>
      <c r="AH27" s="2"/>
      <c r="AI27" s="62" t="s">
        <v>65</v>
      </c>
      <c r="AJ27" s="53"/>
      <c r="AK27" s="2"/>
      <c r="AL27" s="62" t="s">
        <v>65</v>
      </c>
      <c r="AM27" s="53"/>
      <c r="AN27" s="2"/>
      <c r="AO27" s="62" t="s">
        <v>65</v>
      </c>
      <c r="AP27" s="53"/>
      <c r="AQ27" s="2"/>
      <c r="AR27" s="70">
        <f>IF(ISERROR(AVERAGE(R27,U27,X27,AA27,AD27,AG27,AJ27,AM27,AP27)),0,(AVERAGE(R27,U27,X27,AA27,AD27,AG27,AJ27,AM27,AP27)))</f>
        <v>0</v>
      </c>
      <c r="AS27" s="2">
        <f>AR27+F27</f>
        <v>0</v>
      </c>
      <c r="AT27" s="134" t="str">
        <f>BH27</f>
        <v/>
      </c>
      <c r="AU27" s="135" t="str">
        <f>LEFT(BJ27,5)</f>
        <v/>
      </c>
      <c r="AW27" s="7" t="str">
        <f t="shared" si="10"/>
        <v/>
      </c>
      <c r="AX27" s="7" t="str">
        <f t="shared" si="0"/>
        <v/>
      </c>
      <c r="AY27" s="7" t="str">
        <f t="shared" si="1"/>
        <v/>
      </c>
      <c r="AZ27" s="7" t="str">
        <f t="shared" si="2"/>
        <v/>
      </c>
      <c r="BA27" s="7" t="str">
        <f t="shared" si="3"/>
        <v/>
      </c>
      <c r="BB27" s="7" t="str">
        <f t="shared" si="4"/>
        <v/>
      </c>
      <c r="BC27" s="7" t="str">
        <f t="shared" si="5"/>
        <v/>
      </c>
      <c r="BD27" s="7" t="str">
        <f t="shared" si="6"/>
        <v/>
      </c>
      <c r="BE27" s="7" t="str">
        <f t="shared" si="7"/>
        <v/>
      </c>
      <c r="BF27" s="7" t="str">
        <f t="shared" si="8"/>
        <v/>
      </c>
      <c r="BH27" s="126" t="str">
        <f t="shared" si="11"/>
        <v/>
      </c>
      <c r="BI27" s="126"/>
      <c r="BJ27" s="126" t="str">
        <f t="shared" si="9"/>
        <v/>
      </c>
    </row>
    <row r="28" spans="2:62" hidden="1" x14ac:dyDescent="0.25">
      <c r="B28" s="110">
        <v>26</v>
      </c>
      <c r="D28" s="111" t="s">
        <v>109</v>
      </c>
      <c r="E28" s="40">
        <f>COUNT(O28,R28,U28,X28,AA28,AD28,AG28,AJ28,AM28,AP28)</f>
        <v>0</v>
      </c>
      <c r="F28" s="7">
        <f>SUM(IF(AND((LEFT(Q28,1)="A"),(MID(Q28,3,1)="4")),1,0)+IF(AND((LEFT(T28,1)="A"),(MID(T28,3,1)="4")),1,0)+IF(AND((LEFT(W28,1)="A"),(MID(W28,3,1)="4")),1,0)+IF(AND((LEFT(Z28,1)="A"),(MID(Z28,3,1)="4")),1,0)+IF(AND((LEFT(AC28,1)="A"),(MID(AC28,3,1)="4")),1,0)+IF(AND((LEFT(AF28,1)="A"),(MID(AF28,3,1)="4")),1,0)+IF(AND((LEFT(AI28,1)="A"),(MID(AI28,3,1)="4")),1,0)+IF(AND((LEFT(AL28,1)="A"),(MID(AL28,3,1)="4")),1,0)+IF(AND((LEFT(AO28,1)="A"),(MID(AO28,3,1)="4")),1,0)+IF(AND((LEFT(Q28,1)="B"),(MID(Q28,3,1)="3")),1,0)+IF(AND((LEFT(T28,1)="B"),(MID(T28,3,1)="3")),1,0)+IF(AND((LEFT(W28,1)="B"),(MID(W28,3,1)="3")),1,0)+IF(AND((LEFT(Z28,1)="B"),(MID(Z28,3,1)="3")),1,0)+IF(AND((LEFT(AC28,1)="B"),(MID(AC28,3,1)="3")),1,0)+IF(AND((LEFT(AF28,1)="B"),(MID(AF28,3,1)="3")),1,0)+IF(AND((LEFT(AI28,1)="B"),(MID(AI28,3,1)="3")),1,0)+IF(AND((LEFT(N28,1)="B"),(MID(N28,3,1)="3")),1,0)+IF(AND((LEFT(AL28,1)="B"),(MID(AL28,3,1)="3")),1,0)+IF(AND((LEFT(AO28,1)="B"),(MID(AO28,3,1)="3"))*1,0))</f>
        <v>0</v>
      </c>
      <c r="G28" s="7">
        <f>E28-F28</f>
        <v>0</v>
      </c>
      <c r="H28" s="7">
        <f>SUM(MID(Q28,3,1))+(MID(T28,3,1)+(MID(N28,3,1)+(MID(W28,3,1)+(MID(Z28,3,1)+(MID(AC28,3,1)+(MID(AF28,3,1)+(MID(AI28,3,1))+(MID(AL28,3,1))+(MID(AO28,3,1))))))))</f>
        <v>0</v>
      </c>
      <c r="I28" s="7">
        <f>SUM(MID(Q28,5,1))+(MID(N28,5,1)+(MID(T28,5,1)+(MID(W28,5,1)+(MID(Z28,5,1)+(MID(AC28,5,1)+(MID(AF28,5,1)+(MID(AI28,5,1))+(MID(AL28,5,1))+(MID(AO28,5,1))))))))</f>
        <v>0</v>
      </c>
      <c r="J28" s="1">
        <f>SUM(P28,S28,V28,Y28,AB28,AE28,AH28,AK28,AN28,AQ28)</f>
        <v>0</v>
      </c>
      <c r="K28" s="7"/>
      <c r="L28" s="7">
        <f>H28+I28</f>
        <v>0</v>
      </c>
      <c r="M28" s="35">
        <f>IF(ISERROR((J28)/L28),0,(J28)/L28)</f>
        <v>0</v>
      </c>
      <c r="N28" s="62" t="s">
        <v>65</v>
      </c>
      <c r="O28" s="53"/>
      <c r="P28" s="2"/>
      <c r="Q28" s="62" t="s">
        <v>65</v>
      </c>
      <c r="R28" s="53"/>
      <c r="S28" s="2"/>
      <c r="T28" s="62" t="s">
        <v>65</v>
      </c>
      <c r="U28" s="53"/>
      <c r="V28" s="2"/>
      <c r="W28" s="62" t="s">
        <v>65</v>
      </c>
      <c r="X28" s="53"/>
      <c r="Y28" s="2"/>
      <c r="Z28" s="62" t="s">
        <v>65</v>
      </c>
      <c r="AA28" s="53"/>
      <c r="AB28" s="2"/>
      <c r="AC28" s="62" t="s">
        <v>65</v>
      </c>
      <c r="AD28" s="53"/>
      <c r="AE28" s="2"/>
      <c r="AF28" s="62" t="s">
        <v>65</v>
      </c>
      <c r="AG28" s="53"/>
      <c r="AH28" s="2"/>
      <c r="AI28" s="62" t="s">
        <v>65</v>
      </c>
      <c r="AJ28" s="53"/>
      <c r="AK28" s="2"/>
      <c r="AL28" s="62" t="s">
        <v>65</v>
      </c>
      <c r="AM28" s="53"/>
      <c r="AN28" s="2"/>
      <c r="AO28" s="62" t="s">
        <v>65</v>
      </c>
      <c r="AP28" s="53"/>
      <c r="AQ28" s="2"/>
      <c r="AR28" s="70">
        <f>IF(ISERROR(AVERAGE(R28,U28,X28,AA28,AD28,AG28,AJ28,AM28,AP28)),0,(AVERAGE(R28,U28,X28,AA28,AD28,AG28,AJ28,AM28,AP28)))</f>
        <v>0</v>
      </c>
      <c r="AS28" s="2">
        <f>AR28+F28</f>
        <v>0</v>
      </c>
      <c r="AT28" s="134" t="str">
        <f>BH28</f>
        <v/>
      </c>
      <c r="AU28" s="135" t="str">
        <f>LEFT(BJ28,5)</f>
        <v/>
      </c>
      <c r="AW28" s="7" t="str">
        <f t="shared" si="10"/>
        <v/>
      </c>
      <c r="AX28" s="7" t="str">
        <f t="shared" si="0"/>
        <v/>
      </c>
      <c r="AY28" s="7" t="str">
        <f t="shared" si="1"/>
        <v/>
      </c>
      <c r="AZ28" s="7" t="str">
        <f t="shared" si="2"/>
        <v/>
      </c>
      <c r="BA28" s="7" t="str">
        <f t="shared" si="3"/>
        <v/>
      </c>
      <c r="BB28" s="7" t="str">
        <f t="shared" si="4"/>
        <v/>
      </c>
      <c r="BC28" s="7" t="str">
        <f t="shared" si="5"/>
        <v/>
      </c>
      <c r="BD28" s="7" t="str">
        <f t="shared" si="6"/>
        <v/>
      </c>
      <c r="BE28" s="7" t="str">
        <f t="shared" si="7"/>
        <v/>
      </c>
      <c r="BF28" s="7" t="str">
        <f t="shared" si="8"/>
        <v/>
      </c>
      <c r="BH28" s="126" t="str">
        <f t="shared" si="11"/>
        <v/>
      </c>
      <c r="BI28" s="126"/>
      <c r="BJ28" s="126" t="str">
        <f t="shared" si="9"/>
        <v/>
      </c>
    </row>
    <row r="29" spans="2:62" hidden="1" x14ac:dyDescent="0.25">
      <c r="B29" s="110">
        <v>26</v>
      </c>
      <c r="D29" s="111" t="s">
        <v>55</v>
      </c>
      <c r="E29" s="40">
        <f>COUNT(O29,R29,U29,X29,AA29,AD29,AG29,AJ29,AM29,AP29)</f>
        <v>0</v>
      </c>
      <c r="F29" s="7">
        <f>SUM(IF(AND((LEFT(Q29,1)="A"),(MID(Q29,3,1)="4")),1,0)+IF(AND((LEFT(T29,1)="A"),(MID(T29,3,1)="4")),1,0)+IF(AND((LEFT(W29,1)="A"),(MID(W29,3,1)="4")),1,0)+IF(AND((LEFT(Z29,1)="A"),(MID(Z29,3,1)="4")),1,0)+IF(AND((LEFT(AC29,1)="A"),(MID(AC29,3,1)="4")),1,0)+IF(AND((LEFT(AF29,1)="A"),(MID(AF29,3,1)="4")),1,0)+IF(AND((LEFT(AI29,1)="A"),(MID(AI29,3,1)="4")),1,0)+IF(AND((LEFT(AL29,1)="A"),(MID(AL29,3,1)="4")),1,0)+IF(AND((LEFT(AO29,1)="A"),(MID(AO29,3,1)="4")),1,0)+IF(AND((LEFT(Q29,1)="B"),(MID(Q29,3,1)="3")),1,0)+IF(AND((LEFT(T29,1)="B"),(MID(T29,3,1)="3")),1,0)+IF(AND((LEFT(W29,1)="B"),(MID(W29,3,1)="3")),1,0)+IF(AND((LEFT(Z29,1)="B"),(MID(Z29,3,1)="3")),1,0)+IF(AND((LEFT(AC29,1)="B"),(MID(AC29,3,1)="3")),1,0)+IF(AND((LEFT(AF29,1)="B"),(MID(AF29,3,1)="3")),1,0)+IF(AND((LEFT(AI29,1)="B"),(MID(AI29,3,1)="3")),1,0)+IF(AND((LEFT(N29,1)="B"),(MID(N29,3,1)="3")),1,0)+IF(AND((LEFT(AL29,1)="B"),(MID(AL29,3,1)="3")),1,0)+IF(AND((LEFT(AO29,1)="B"),(MID(AO29,3,1)="3"))*1,0))</f>
        <v>0</v>
      </c>
      <c r="G29" s="7">
        <f>E29-F29</f>
        <v>0</v>
      </c>
      <c r="H29" s="7">
        <f>SUM(MID(Q29,3,1))+(MID(T29,3,1)+(MID(N29,3,1)+(MID(W29,3,1)+(MID(Z29,3,1)+(MID(AC29,3,1)+(MID(AF29,3,1)+(MID(AI29,3,1))+(MID(AL29,3,1))+(MID(AO29,3,1))))))))</f>
        <v>0</v>
      </c>
      <c r="I29" s="7">
        <f>SUM(MID(Q29,5,1))+(MID(N29,5,1)+(MID(T29,5,1)+(MID(W29,5,1)+(MID(Z29,5,1)+(MID(AC29,5,1)+(MID(AF29,5,1)+(MID(AI29,5,1))+(MID(AL29,5,1))+(MID(AO29,5,1))))))))</f>
        <v>0</v>
      </c>
      <c r="J29" s="1">
        <f>SUM(P29,S29,V29,Y29,AB29,AE29,AH29,AK29,AN29,AQ29)</f>
        <v>0</v>
      </c>
      <c r="K29" s="7"/>
      <c r="L29" s="7">
        <f>H29+I29</f>
        <v>0</v>
      </c>
      <c r="M29" s="35">
        <f>IF(ISERROR((J29)/L29),0,(J29)/L29)</f>
        <v>0</v>
      </c>
      <c r="N29" s="62" t="s">
        <v>65</v>
      </c>
      <c r="O29" s="53"/>
      <c r="P29" s="2"/>
      <c r="Q29" s="62" t="s">
        <v>65</v>
      </c>
      <c r="R29" s="53"/>
      <c r="S29" s="2"/>
      <c r="T29" s="62" t="s">
        <v>65</v>
      </c>
      <c r="U29" s="53"/>
      <c r="V29" s="2"/>
      <c r="W29" s="62" t="s">
        <v>65</v>
      </c>
      <c r="X29" s="53"/>
      <c r="Y29" s="2"/>
      <c r="Z29" s="62" t="s">
        <v>65</v>
      </c>
      <c r="AA29" s="53"/>
      <c r="AB29" s="2"/>
      <c r="AC29" s="62" t="s">
        <v>65</v>
      </c>
      <c r="AD29" s="53"/>
      <c r="AE29" s="2"/>
      <c r="AF29" s="62" t="s">
        <v>65</v>
      </c>
      <c r="AG29" s="53"/>
      <c r="AH29" s="2"/>
      <c r="AI29" s="62" t="s">
        <v>65</v>
      </c>
      <c r="AJ29" s="53"/>
      <c r="AK29" s="2"/>
      <c r="AL29" s="62" t="s">
        <v>65</v>
      </c>
      <c r="AM29" s="53"/>
      <c r="AN29" s="2"/>
      <c r="AO29" s="62" t="s">
        <v>65</v>
      </c>
      <c r="AP29" s="53"/>
      <c r="AQ29" s="2"/>
      <c r="AR29" s="70">
        <f>IF(ISERROR(AVERAGE(R29,U29,X29,AA29,AD29,AG29,AJ29,AM29,AP29)),0,(AVERAGE(R29,U29,X29,AA29,AD29,AG29,AJ29,AM29,AP29)))</f>
        <v>0</v>
      </c>
      <c r="AS29" s="2">
        <f>AR29+F29</f>
        <v>0</v>
      </c>
      <c r="AT29" s="134" t="str">
        <f>BH29</f>
        <v/>
      </c>
      <c r="AU29" s="135" t="str">
        <f>LEFT(BJ29,5)</f>
        <v/>
      </c>
      <c r="AW29" s="7" t="str">
        <f t="shared" si="10"/>
        <v/>
      </c>
      <c r="AX29" s="7" t="str">
        <f t="shared" si="0"/>
        <v/>
      </c>
      <c r="AY29" s="7" t="str">
        <f t="shared" si="1"/>
        <v/>
      </c>
      <c r="AZ29" s="7" t="str">
        <f t="shared" si="2"/>
        <v/>
      </c>
      <c r="BA29" s="7" t="str">
        <f t="shared" si="3"/>
        <v/>
      </c>
      <c r="BB29" s="7" t="str">
        <f t="shared" si="4"/>
        <v/>
      </c>
      <c r="BC29" s="7" t="str">
        <f t="shared" si="5"/>
        <v/>
      </c>
      <c r="BD29" s="7" t="str">
        <f t="shared" si="6"/>
        <v/>
      </c>
      <c r="BE29" s="7" t="str">
        <f t="shared" si="7"/>
        <v/>
      </c>
      <c r="BF29" s="7" t="str">
        <f t="shared" si="8"/>
        <v/>
      </c>
      <c r="BH29" s="126" t="str">
        <f t="shared" si="11"/>
        <v/>
      </c>
      <c r="BI29" s="126"/>
      <c r="BJ29" s="126" t="str">
        <f t="shared" si="9"/>
        <v/>
      </c>
    </row>
    <row r="30" spans="2:62" hidden="1" x14ac:dyDescent="0.25">
      <c r="B30" s="110">
        <v>26</v>
      </c>
      <c r="D30" s="111" t="s">
        <v>39</v>
      </c>
      <c r="E30" s="40">
        <f>COUNT(O30,R30,U30,X30,AA30,AD30,AG30,AJ30,AM30,AP30)</f>
        <v>0</v>
      </c>
      <c r="F30" s="7">
        <f>SUM(IF(AND((LEFT(Q30,1)="A"),(MID(Q30,3,1)="4")),1,0)+IF(AND((LEFT(T30,1)="A"),(MID(T30,3,1)="4")),1,0)+IF(AND((LEFT(W30,1)="A"),(MID(W30,3,1)="4")),1,0)+IF(AND((LEFT(Z30,1)="A"),(MID(Z30,3,1)="4")),1,0)+IF(AND((LEFT(AC30,1)="A"),(MID(AC30,3,1)="4")),1,0)+IF(AND((LEFT(AF30,1)="A"),(MID(AF30,3,1)="4")),1,0)+IF(AND((LEFT(AI30,1)="A"),(MID(AI30,3,1)="4")),1,0)+IF(AND((LEFT(AL30,1)="A"),(MID(AL30,3,1)="4")),1,0)+IF(AND((LEFT(AO30,1)="A"),(MID(AO30,3,1)="4")),1,0)+IF(AND((LEFT(Q30,1)="B"),(MID(Q30,3,1)="3")),1,0)+IF(AND((LEFT(T30,1)="B"),(MID(T30,3,1)="3")),1,0)+IF(AND((LEFT(W30,1)="B"),(MID(W30,3,1)="3")),1,0)+IF(AND((LEFT(Z30,1)="B"),(MID(Z30,3,1)="3")),1,0)+IF(AND((LEFT(AC30,1)="B"),(MID(AC30,3,1)="3")),1,0)+IF(AND((LEFT(AF30,1)="B"),(MID(AF30,3,1)="3")),1,0)+IF(AND((LEFT(AI30,1)="B"),(MID(AI30,3,1)="3")),1,0)+IF(AND((LEFT(N30,1)="B"),(MID(N30,3,1)="3")),1,0)+IF(AND((LEFT(AL30,1)="B"),(MID(AL30,3,1)="3")),1,0)+IF(AND((LEFT(AO30,1)="B"),(MID(AO30,3,1)="3"))*1,0))</f>
        <v>0</v>
      </c>
      <c r="G30" s="7">
        <f>E30-F30</f>
        <v>0</v>
      </c>
      <c r="H30" s="7">
        <f>SUM(MID(Q30,3,1))+(MID(T30,3,1)+(MID(N30,3,1)+(MID(W30,3,1)+(MID(Z30,3,1)+(MID(AC30,3,1)+(MID(AF30,3,1)+(MID(AI30,3,1))+(MID(AL30,3,1))+(MID(AO30,3,1))))))))</f>
        <v>0</v>
      </c>
      <c r="I30" s="7">
        <f>SUM(MID(Q30,5,1))+(MID(N30,5,1)+(MID(T30,5,1)+(MID(W30,5,1)+(MID(Z30,5,1)+(MID(AC30,5,1)+(MID(AF30,5,1)+(MID(AI30,5,1))+(MID(AL30,5,1))+(MID(AO30,5,1))))))))</f>
        <v>0</v>
      </c>
      <c r="J30" s="1">
        <f>SUM(P30,S30,V30,Y30,AB30,AE30,AH30,AK30,AN30,AQ30)</f>
        <v>0</v>
      </c>
      <c r="K30" s="7"/>
      <c r="L30" s="7">
        <f>H30+I30</f>
        <v>0</v>
      </c>
      <c r="M30" s="35">
        <f>IF(ISERROR((J30)/L30),0,(J30)/L30)</f>
        <v>0</v>
      </c>
      <c r="N30" s="62" t="s">
        <v>65</v>
      </c>
      <c r="O30" s="53"/>
      <c r="P30" s="2"/>
      <c r="Q30" s="62" t="s">
        <v>65</v>
      </c>
      <c r="R30" s="53"/>
      <c r="S30" s="2"/>
      <c r="T30" s="62" t="s">
        <v>65</v>
      </c>
      <c r="U30" s="53"/>
      <c r="V30" s="2"/>
      <c r="W30" s="62" t="s">
        <v>65</v>
      </c>
      <c r="X30" s="53"/>
      <c r="Y30" s="2"/>
      <c r="Z30" s="62" t="s">
        <v>65</v>
      </c>
      <c r="AA30" s="53"/>
      <c r="AB30" s="2"/>
      <c r="AC30" s="62" t="s">
        <v>65</v>
      </c>
      <c r="AD30" s="53"/>
      <c r="AE30" s="2"/>
      <c r="AF30" s="62" t="s">
        <v>65</v>
      </c>
      <c r="AG30" s="53"/>
      <c r="AH30" s="2"/>
      <c r="AI30" s="62" t="s">
        <v>65</v>
      </c>
      <c r="AJ30" s="53"/>
      <c r="AK30" s="2"/>
      <c r="AL30" s="62" t="s">
        <v>65</v>
      </c>
      <c r="AM30" s="53"/>
      <c r="AN30" s="2"/>
      <c r="AO30" s="62" t="s">
        <v>65</v>
      </c>
      <c r="AP30" s="53"/>
      <c r="AQ30" s="2"/>
      <c r="AR30" s="70">
        <f>IF(ISERROR(AVERAGE(R30,U30,X30,AA30,AD30,AG30,AJ30,AM30,AP30)),0,(AVERAGE(R30,U30,X30,AA30,AD30,AG30,AJ30,AM30,AP30)))</f>
        <v>0</v>
      </c>
      <c r="AS30" s="2">
        <f>AR30+F30</f>
        <v>0</v>
      </c>
      <c r="AT30" s="134" t="str">
        <f>BH30</f>
        <v/>
      </c>
      <c r="AU30" s="135" t="str">
        <f>LEFT(BJ30,5)</f>
        <v/>
      </c>
      <c r="AW30" s="7" t="str">
        <f t="shared" si="10"/>
        <v/>
      </c>
      <c r="AX30" s="7" t="str">
        <f t="shared" si="0"/>
        <v/>
      </c>
      <c r="AY30" s="7" t="str">
        <f t="shared" si="1"/>
        <v/>
      </c>
      <c r="AZ30" s="7" t="str">
        <f t="shared" si="2"/>
        <v/>
      </c>
      <c r="BA30" s="7" t="str">
        <f t="shared" si="3"/>
        <v/>
      </c>
      <c r="BB30" s="7" t="str">
        <f t="shared" si="4"/>
        <v/>
      </c>
      <c r="BC30" s="7" t="str">
        <f t="shared" si="5"/>
        <v/>
      </c>
      <c r="BD30" s="7" t="str">
        <f t="shared" si="6"/>
        <v/>
      </c>
      <c r="BE30" s="7" t="str">
        <f t="shared" si="7"/>
        <v/>
      </c>
      <c r="BF30" s="7" t="str">
        <f t="shared" si="8"/>
        <v/>
      </c>
      <c r="BH30" s="126" t="str">
        <f t="shared" si="11"/>
        <v/>
      </c>
      <c r="BI30" s="126"/>
      <c r="BJ30" s="126" t="str">
        <f t="shared" si="9"/>
        <v/>
      </c>
    </row>
    <row r="31" spans="2:62" hidden="1" x14ac:dyDescent="0.25">
      <c r="B31" s="110">
        <v>26</v>
      </c>
      <c r="D31" s="111" t="s">
        <v>54</v>
      </c>
      <c r="E31" s="40">
        <f>COUNT(O31,R31,U31,X31,AA31,AD31,AG31,AJ31,AM31,AP31)</f>
        <v>0</v>
      </c>
      <c r="F31" s="7">
        <f>SUM(IF(AND((LEFT(Q31,1)="A"),(MID(Q31,3,1)="4")),1,0)+IF(AND((LEFT(T31,1)="A"),(MID(T31,3,1)="4")),1,0)+IF(AND((LEFT(W31,1)="A"),(MID(W31,3,1)="4")),1,0)+IF(AND((LEFT(Z31,1)="A"),(MID(Z31,3,1)="4")),1,0)+IF(AND((LEFT(AC31,1)="A"),(MID(AC31,3,1)="4")),1,0)+IF(AND((LEFT(AF31,1)="A"),(MID(AF31,3,1)="4")),1,0)+IF(AND((LEFT(AI31,1)="A"),(MID(AI31,3,1)="4")),1,0)+IF(AND((LEFT(AL31,1)="A"),(MID(AL31,3,1)="4")),1,0)+IF(AND((LEFT(AO31,1)="A"),(MID(AO31,3,1)="4")),1,0)+IF(AND((LEFT(Q31,1)="B"),(MID(Q31,3,1)="3")),1,0)+IF(AND((LEFT(T31,1)="B"),(MID(T31,3,1)="3")),1,0)+IF(AND((LEFT(W31,1)="B"),(MID(W31,3,1)="3")),1,0)+IF(AND((LEFT(Z31,1)="B"),(MID(Z31,3,1)="3")),1,0)+IF(AND((LEFT(AC31,1)="B"),(MID(AC31,3,1)="3")),1,0)+IF(AND((LEFT(AF31,1)="B"),(MID(AF31,3,1)="3")),1,0)+IF(AND((LEFT(AI31,1)="B"),(MID(AI31,3,1)="3")),1,0)+IF(AND((LEFT(N31,1)="B"),(MID(N31,3,1)="3")),1,0)+IF(AND((LEFT(AL31,1)="B"),(MID(AL31,3,1)="3")),1,0)+IF(AND((LEFT(AO31,1)="B"),(MID(AO31,3,1)="3"))*1,0))</f>
        <v>0</v>
      </c>
      <c r="G31" s="7">
        <f>E31-F31</f>
        <v>0</v>
      </c>
      <c r="H31" s="7">
        <f>SUM(MID(Q31,3,1))+(MID(T31,3,1)+(MID(N31,3,1)+(MID(W31,3,1)+(MID(Z31,3,1)+(MID(AC31,3,1)+(MID(AF31,3,1)+(MID(AI31,3,1))+(MID(AL31,3,1))+(MID(AO31,3,1))))))))</f>
        <v>0</v>
      </c>
      <c r="I31" s="7">
        <f>SUM(MID(Q31,5,1))+(MID(N31,5,1)+(MID(T31,5,1)+(MID(W31,5,1)+(MID(Z31,5,1)+(MID(AC31,5,1)+(MID(AF31,5,1)+(MID(AI31,5,1))+(MID(AL31,5,1))+(MID(AO31,5,1))))))))</f>
        <v>0</v>
      </c>
      <c r="J31" s="1">
        <f>SUM(P31,S31,V31,Y31,AB31,AE31,AH31,AK31,AN31,AQ31)</f>
        <v>0</v>
      </c>
      <c r="K31" s="7"/>
      <c r="L31" s="7">
        <f>H31+I31</f>
        <v>0</v>
      </c>
      <c r="M31" s="35">
        <f>IF(ISERROR((J31)/L31),0,(J31)/L31)</f>
        <v>0</v>
      </c>
      <c r="N31" s="62" t="s">
        <v>65</v>
      </c>
      <c r="O31" s="53"/>
      <c r="P31" s="2"/>
      <c r="Q31" s="62" t="s">
        <v>65</v>
      </c>
      <c r="R31" s="53"/>
      <c r="S31" s="2"/>
      <c r="T31" s="62" t="s">
        <v>65</v>
      </c>
      <c r="U31" s="53"/>
      <c r="V31" s="2"/>
      <c r="W31" s="62" t="s">
        <v>65</v>
      </c>
      <c r="X31" s="53"/>
      <c r="Y31" s="2"/>
      <c r="Z31" s="62" t="s">
        <v>65</v>
      </c>
      <c r="AA31" s="53"/>
      <c r="AB31" s="2"/>
      <c r="AC31" s="62" t="s">
        <v>65</v>
      </c>
      <c r="AD31" s="53"/>
      <c r="AE31" s="2"/>
      <c r="AF31" s="62" t="s">
        <v>65</v>
      </c>
      <c r="AG31" s="53"/>
      <c r="AH31" s="2"/>
      <c r="AI31" s="62" t="s">
        <v>65</v>
      </c>
      <c r="AJ31" s="53"/>
      <c r="AK31" s="2"/>
      <c r="AL31" s="62" t="s">
        <v>65</v>
      </c>
      <c r="AM31" s="53"/>
      <c r="AN31" s="2"/>
      <c r="AO31" s="62" t="s">
        <v>65</v>
      </c>
      <c r="AP31" s="53"/>
      <c r="AQ31" s="2"/>
      <c r="AR31" s="70">
        <f>IF(ISERROR(AVERAGE(R31,U31,X31,AA31,AD31,AG31,AJ31,AM31,AP31)),0,(AVERAGE(R31,U31,X31,AA31,AD31,AG31,AJ31,AM31,AP31)))</f>
        <v>0</v>
      </c>
      <c r="AS31" s="2">
        <f>AR31+F31</f>
        <v>0</v>
      </c>
      <c r="AT31" s="134" t="str">
        <f>BH31</f>
        <v/>
      </c>
      <c r="AU31" s="135" t="str">
        <f>LEFT(BJ31,5)</f>
        <v/>
      </c>
      <c r="AW31" s="7" t="str">
        <f t="shared" si="10"/>
        <v/>
      </c>
      <c r="AX31" s="7" t="str">
        <f t="shared" si="0"/>
        <v/>
      </c>
      <c r="AY31" s="7" t="str">
        <f t="shared" si="1"/>
        <v/>
      </c>
      <c r="AZ31" s="7" t="str">
        <f t="shared" si="2"/>
        <v/>
      </c>
      <c r="BA31" s="7" t="str">
        <f t="shared" si="3"/>
        <v/>
      </c>
      <c r="BB31" s="7" t="str">
        <f t="shared" si="4"/>
        <v/>
      </c>
      <c r="BC31" s="7" t="str">
        <f t="shared" si="5"/>
        <v/>
      </c>
      <c r="BD31" s="7" t="str">
        <f t="shared" si="6"/>
        <v/>
      </c>
      <c r="BE31" s="7" t="str">
        <f t="shared" si="7"/>
        <v/>
      </c>
      <c r="BF31" s="7" t="str">
        <f t="shared" si="8"/>
        <v/>
      </c>
      <c r="BH31" s="126" t="str">
        <f t="shared" si="11"/>
        <v/>
      </c>
      <c r="BI31" s="126"/>
      <c r="BJ31" s="126" t="str">
        <f t="shared" si="9"/>
        <v/>
      </c>
    </row>
    <row r="32" spans="2:62" hidden="1" x14ac:dyDescent="0.25">
      <c r="B32" s="110">
        <v>26</v>
      </c>
      <c r="D32" s="111" t="s">
        <v>25</v>
      </c>
      <c r="E32" s="40">
        <f>COUNT(O32,R32,U32,X32,AA32,AD32,AG32,AJ32,AM32,AP32)</f>
        <v>0</v>
      </c>
      <c r="F32" s="7">
        <f>SUM(IF(AND((LEFT(Q32,1)="A"),(MID(Q32,3,1)="4")),1,0)+IF(AND((LEFT(T32,1)="A"),(MID(T32,3,1)="4")),1,0)+IF(AND((LEFT(W32,1)="A"),(MID(W32,3,1)="4")),1,0)+IF(AND((LEFT(Z32,1)="A"),(MID(Z32,3,1)="4")),1,0)+IF(AND((LEFT(AC32,1)="A"),(MID(AC32,3,1)="4")),1,0)+IF(AND((LEFT(AF32,1)="A"),(MID(AF32,3,1)="4")),1,0)+IF(AND((LEFT(AI32,1)="A"),(MID(AI32,3,1)="4")),1,0)+IF(AND((LEFT(AL32,1)="A"),(MID(AL32,3,1)="4")),1,0)+IF(AND((LEFT(AO32,1)="A"),(MID(AO32,3,1)="4")),1,0)+IF(AND((LEFT(Q32,1)="B"),(MID(Q32,3,1)="3")),1,0)+IF(AND((LEFT(T32,1)="B"),(MID(T32,3,1)="3")),1,0)+IF(AND((LEFT(W32,1)="B"),(MID(W32,3,1)="3")),1,0)+IF(AND((LEFT(Z32,1)="B"),(MID(Z32,3,1)="3")),1,0)+IF(AND((LEFT(AC32,1)="B"),(MID(AC32,3,1)="3")),1,0)+IF(AND((LEFT(AF32,1)="B"),(MID(AF32,3,1)="3")),1,0)+IF(AND((LEFT(AI32,1)="B"),(MID(AI32,3,1)="3")),1,0)+IF(AND((LEFT(N32,1)="B"),(MID(N32,3,1)="3")),1,0)+IF(AND((LEFT(AL32,1)="B"),(MID(AL32,3,1)="3")),1,0)+IF(AND((LEFT(AO32,1)="B"),(MID(AO32,3,1)="3"))*1,0))</f>
        <v>0</v>
      </c>
      <c r="G32" s="7">
        <f>E32-F32</f>
        <v>0</v>
      </c>
      <c r="H32" s="7">
        <f>SUM(MID(Q32,3,1))+(MID(T32,3,1)+(MID(N32,3,1)+(MID(W32,3,1)+(MID(Z32,3,1)+(MID(AC32,3,1)+(MID(AF32,3,1)+(MID(AI32,3,1))+(MID(AL32,3,1))+(MID(AO32,3,1))))))))</f>
        <v>0</v>
      </c>
      <c r="I32" s="7">
        <f>SUM(MID(Q32,5,1))+(MID(N32,5,1)+(MID(T32,5,1)+(MID(W32,5,1)+(MID(Z32,5,1)+(MID(AC32,5,1)+(MID(AF32,5,1)+(MID(AI32,5,1))+(MID(AL32,5,1))+(MID(AO32,5,1))))))))</f>
        <v>0</v>
      </c>
      <c r="J32" s="1">
        <f>SUM(P32,S32,V32,Y32,AB32,AE32,AH32,AK32,AN32,AQ32)</f>
        <v>0</v>
      </c>
      <c r="K32" s="7"/>
      <c r="L32" s="7">
        <f>H32+I32</f>
        <v>0</v>
      </c>
      <c r="M32" s="35">
        <f>IF(ISERROR((J32)/L32),0,(J32)/L32)</f>
        <v>0</v>
      </c>
      <c r="N32" s="62" t="s">
        <v>65</v>
      </c>
      <c r="O32" s="53"/>
      <c r="P32" s="2"/>
      <c r="Q32" s="62" t="s">
        <v>65</v>
      </c>
      <c r="R32" s="53"/>
      <c r="S32" s="2"/>
      <c r="T32" s="62" t="s">
        <v>65</v>
      </c>
      <c r="U32" s="53"/>
      <c r="V32" s="2"/>
      <c r="W32" s="62" t="s">
        <v>65</v>
      </c>
      <c r="X32" s="53"/>
      <c r="Y32" s="2"/>
      <c r="Z32" s="62" t="s">
        <v>65</v>
      </c>
      <c r="AA32" s="53"/>
      <c r="AB32" s="2"/>
      <c r="AC32" s="62" t="s">
        <v>65</v>
      </c>
      <c r="AD32" s="53"/>
      <c r="AE32" s="2"/>
      <c r="AF32" s="62" t="s">
        <v>65</v>
      </c>
      <c r="AG32" s="53"/>
      <c r="AH32" s="2"/>
      <c r="AI32" s="62" t="s">
        <v>65</v>
      </c>
      <c r="AJ32" s="53"/>
      <c r="AK32" s="2"/>
      <c r="AL32" s="62" t="s">
        <v>65</v>
      </c>
      <c r="AM32" s="53"/>
      <c r="AN32" s="2"/>
      <c r="AO32" s="62" t="s">
        <v>65</v>
      </c>
      <c r="AP32" s="53"/>
      <c r="AQ32" s="2"/>
      <c r="AR32" s="70">
        <f>IF(ISERROR(AVERAGE(R32,U32,X32,AA32,AD32,AG32,AJ32,AM32,AP32)),0,(AVERAGE(R32,U32,X32,AA32,AD32,AG32,AJ32,AM32,AP32)))</f>
        <v>0</v>
      </c>
      <c r="AS32" s="2">
        <f>AR32+F32</f>
        <v>0</v>
      </c>
      <c r="AT32" s="134" t="str">
        <f>BH32</f>
        <v/>
      </c>
      <c r="AU32" s="135" t="str">
        <f>LEFT(BJ32,5)</f>
        <v/>
      </c>
      <c r="AW32" s="7" t="str">
        <f t="shared" si="10"/>
        <v/>
      </c>
      <c r="AX32" s="7" t="str">
        <f t="shared" si="0"/>
        <v/>
      </c>
      <c r="AY32" s="7" t="str">
        <f t="shared" si="1"/>
        <v/>
      </c>
      <c r="AZ32" s="7" t="str">
        <f t="shared" si="2"/>
        <v/>
      </c>
      <c r="BA32" s="7" t="str">
        <f t="shared" si="3"/>
        <v/>
      </c>
      <c r="BB32" s="7" t="str">
        <f t="shared" si="4"/>
        <v/>
      </c>
      <c r="BC32" s="7" t="str">
        <f t="shared" si="5"/>
        <v/>
      </c>
      <c r="BD32" s="7" t="str">
        <f t="shared" si="6"/>
        <v/>
      </c>
      <c r="BE32" s="7" t="str">
        <f t="shared" si="7"/>
        <v/>
      </c>
      <c r="BF32" s="7" t="str">
        <f t="shared" si="8"/>
        <v/>
      </c>
      <c r="BH32" s="126" t="str">
        <f t="shared" si="11"/>
        <v/>
      </c>
      <c r="BI32" s="126"/>
      <c r="BJ32" s="126" t="str">
        <f t="shared" si="9"/>
        <v/>
      </c>
    </row>
    <row r="33" spans="2:62" x14ac:dyDescent="0.25">
      <c r="B33" s="110">
        <v>26</v>
      </c>
      <c r="D33" s="111" t="s">
        <v>108</v>
      </c>
      <c r="E33" s="40">
        <f>COUNT(O33,R33,U33,X33,AA33,AD33,AG33,AJ33,AM33,AP33)</f>
        <v>2</v>
      </c>
      <c r="F33" s="7">
        <f>SUM(IF(AND((LEFT(Q33,1)="A"),(MID(Q33,3,1)="4")),1,0)+IF(AND((LEFT(T33,1)="A"),(MID(T33,3,1)="4")),1,0)+IF(AND((LEFT(W33,1)="A"),(MID(W33,3,1)="4")),1,0)+IF(AND((LEFT(Z33,1)="A"),(MID(Z33,3,1)="4")),1,0)+IF(AND((LEFT(AC33,1)="A"),(MID(AC33,3,1)="4")),1,0)+IF(AND((LEFT(AF33,1)="A"),(MID(AF33,3,1)="4")),1,0)+IF(AND((LEFT(AI33,1)="A"),(MID(AI33,3,1)="4")),1,0)+IF(AND((LEFT(AL33,1)="A"),(MID(AL33,3,1)="4")),1,0)+IF(AND((LEFT(AO33,1)="A"),(MID(AO33,3,1)="4")),1,0)+IF(AND((LEFT(Q33,1)="B"),(MID(Q33,3,1)="3")),1,0)+IF(AND((LEFT(T33,1)="B"),(MID(T33,3,1)="3")),1,0)+IF(AND((LEFT(W33,1)="B"),(MID(W33,3,1)="3")),1,0)+IF(AND((LEFT(Z33,1)="B"),(MID(Z33,3,1)="3")),1,0)+IF(AND((LEFT(AC33,1)="B"),(MID(AC33,3,1)="3")),1,0)+IF(AND((LEFT(AF33,1)="B"),(MID(AF33,3,1)="3")),1,0)+IF(AND((LEFT(AI33,1)="B"),(MID(AI33,3,1)="3")),1,0)+IF(AND((LEFT(N33,1)="B"),(MID(N33,3,1)="3")),1,0)+IF(AND((LEFT(AL33,1)="B"),(MID(AL33,3,1)="3")),1,0)+IF(AND((LEFT(AO33,1)="B"),(MID(AO33,3,1)="3"))*1,0))</f>
        <v>0</v>
      </c>
      <c r="G33" s="7">
        <f>E33-F33</f>
        <v>2</v>
      </c>
      <c r="H33" s="7">
        <f>SUM(MID(Q33,3,1))+(MID(T33,3,1)+(MID(N33,3,1)+(MID(W33,3,1)+(MID(Z33,3,1)+(MID(AC33,3,1)+(MID(AF33,3,1)+(MID(AI33,3,1))+(MID(AL33,3,1))+(MID(AO33,3,1))))))))</f>
        <v>2</v>
      </c>
      <c r="I33" s="7">
        <f>SUM(MID(Q33,5,1))+(MID(N33,5,1)+(MID(T33,5,1)+(MID(W33,5,1)+(MID(Z33,5,1)+(MID(AC33,5,1)+(MID(AF33,5,1)+(MID(AI33,5,1))+(MID(AL33,5,1))+(MID(AO33,5,1))))))))</f>
        <v>6</v>
      </c>
      <c r="J33" s="1">
        <f>SUM(P33,S33,V33,Y33,AB33,AE33,AH33,AK33,AN33,AQ33)</f>
        <v>11.41</v>
      </c>
      <c r="K33" s="7"/>
      <c r="L33" s="7">
        <f>H33+I33</f>
        <v>8</v>
      </c>
      <c r="M33" s="35">
        <f>IF(ISERROR((J33)/L33),0,(J33)/L33)</f>
        <v>1.42625</v>
      </c>
      <c r="N33" s="62" t="s">
        <v>65</v>
      </c>
      <c r="O33" s="53"/>
      <c r="P33" s="2"/>
      <c r="Q33" s="61" t="s">
        <v>17</v>
      </c>
      <c r="R33" s="53">
        <v>22.67</v>
      </c>
      <c r="S33" s="2">
        <v>7.61</v>
      </c>
      <c r="T33" s="61" t="s">
        <v>47</v>
      </c>
      <c r="U33" s="53">
        <v>20.68</v>
      </c>
      <c r="V33" s="2">
        <v>3.8</v>
      </c>
      <c r="W33" s="62" t="s">
        <v>65</v>
      </c>
      <c r="X33" s="53"/>
      <c r="Y33" s="2"/>
      <c r="Z33" s="62" t="s">
        <v>65</v>
      </c>
      <c r="AA33" s="53"/>
      <c r="AB33" s="2"/>
      <c r="AC33" s="62" t="s">
        <v>65</v>
      </c>
      <c r="AD33" s="53"/>
      <c r="AE33" s="2"/>
      <c r="AF33" s="62" t="s">
        <v>65</v>
      </c>
      <c r="AG33" s="53"/>
      <c r="AH33" s="2"/>
      <c r="AI33" s="62" t="s">
        <v>65</v>
      </c>
      <c r="AJ33" s="53"/>
      <c r="AK33" s="2"/>
      <c r="AL33" s="62" t="s">
        <v>65</v>
      </c>
      <c r="AM33" s="53"/>
      <c r="AN33" s="2"/>
      <c r="AO33" s="62" t="s">
        <v>65</v>
      </c>
      <c r="AP33" s="53"/>
      <c r="AQ33" s="2"/>
      <c r="AR33" s="70">
        <f>IF(ISERROR(AVERAGE(R33,U33,X33,AA33,AD33,AG33,AJ33,AM33,AP33)),0,(AVERAGE(R33,U33,X33,AA33,AD33,AG33,AJ33,AM33,AP33)))</f>
        <v>21.675000000000001</v>
      </c>
      <c r="AS33" s="2">
        <f>AR33+F33</f>
        <v>21.675000000000001</v>
      </c>
      <c r="AT33" s="134" t="str">
        <f>BH33</f>
        <v>OO</v>
      </c>
      <c r="AU33" s="135" t="str">
        <f>LEFT(BJ33,5)</f>
        <v>OOOOP</v>
      </c>
      <c r="AW33" s="7" t="str">
        <f t="shared" si="10"/>
        <v/>
      </c>
      <c r="AX33" s="7" t="str">
        <f t="shared" si="0"/>
        <v>O</v>
      </c>
      <c r="AY33" s="7" t="str">
        <f t="shared" si="1"/>
        <v>O</v>
      </c>
      <c r="AZ33" s="7" t="str">
        <f t="shared" si="2"/>
        <v/>
      </c>
      <c r="BA33" s="7" t="str">
        <f t="shared" si="3"/>
        <v/>
      </c>
      <c r="BB33" s="7" t="str">
        <f t="shared" si="4"/>
        <v/>
      </c>
      <c r="BC33" s="7" t="str">
        <f t="shared" si="5"/>
        <v/>
      </c>
      <c r="BD33" s="7" t="str">
        <f t="shared" si="6"/>
        <v/>
      </c>
      <c r="BE33" s="7" t="str">
        <f t="shared" si="7"/>
        <v/>
      </c>
      <c r="BF33" s="7" t="str">
        <f t="shared" si="8"/>
        <v/>
      </c>
      <c r="BH33" s="126" t="str">
        <f t="shared" si="11"/>
        <v>OO</v>
      </c>
      <c r="BI33" s="126" t="s">
        <v>166</v>
      </c>
      <c r="BJ33" s="126" t="str">
        <f t="shared" si="9"/>
        <v>OOOOPOOPOOP</v>
      </c>
    </row>
    <row r="34" spans="2:62" x14ac:dyDescent="0.25">
      <c r="B34" s="110">
        <v>26</v>
      </c>
      <c r="D34" s="111" t="s">
        <v>63</v>
      </c>
      <c r="E34" s="40">
        <f>COUNT(O34,R34,U34,X34,AA34,AD34,AG34,AJ34,AM34,AP34)</f>
        <v>2</v>
      </c>
      <c r="F34" s="7">
        <f>SUM(IF(AND((LEFT(Q34,1)="A"),(MID(Q34,3,1)="4")),1,0)+IF(AND((LEFT(T34,1)="A"),(MID(T34,3,1)="4")),1,0)+IF(AND((LEFT(W34,1)="A"),(MID(W34,3,1)="4")),1,0)+IF(AND((LEFT(Z34,1)="A"),(MID(Z34,3,1)="4")),1,0)+IF(AND((LEFT(AC34,1)="A"),(MID(AC34,3,1)="4")),1,0)+IF(AND((LEFT(AF34,1)="A"),(MID(AF34,3,1)="4")),1,0)+IF(AND((LEFT(AI34,1)="A"),(MID(AI34,3,1)="4")),1,0)+IF(AND((LEFT(AL34,1)="A"),(MID(AL34,3,1)="4")),1,0)+IF(AND((LEFT(AO34,1)="A"),(MID(AO34,3,1)="4")),1,0)+IF(AND((LEFT(Q34,1)="B"),(MID(Q34,3,1)="3")),1,0)+IF(AND((LEFT(T34,1)="B"),(MID(T34,3,1)="3")),1,0)+IF(AND((LEFT(W34,1)="B"),(MID(W34,3,1)="3")),1,0)+IF(AND((LEFT(Z34,1)="B"),(MID(Z34,3,1)="3")),1,0)+IF(AND((LEFT(AC34,1)="B"),(MID(AC34,3,1)="3")),1,0)+IF(AND((LEFT(AF34,1)="B"),(MID(AF34,3,1)="3")),1,0)+IF(AND((LEFT(AI34,1)="B"),(MID(AI34,3,1)="3")),1,0)+IF(AND((LEFT(N34,1)="B"),(MID(N34,3,1)="3")),1,0)+IF(AND((LEFT(AL34,1)="B"),(MID(AL34,3,1)="3")),1,0)+IF(AND((LEFT(AO34,1)="B"),(MID(AO34,3,1)="3"))*1,0))</f>
        <v>0</v>
      </c>
      <c r="G34" s="7">
        <f>E34-F34</f>
        <v>2</v>
      </c>
      <c r="H34" s="7">
        <f>SUM(MID(Q34,3,1))+(MID(T34,3,1)+(MID(N34,3,1)+(MID(W34,3,1)+(MID(Z34,3,1)+(MID(AC34,3,1)+(MID(AF34,3,1)+(MID(AI34,3,1))+(MID(AL34,3,1))+(MID(AO34,3,1))))))))</f>
        <v>1</v>
      </c>
      <c r="I34" s="7">
        <f>SUM(MID(Q34,5,1))+(MID(N34,5,1)+(MID(T34,5,1)+(MID(W34,5,1)+(MID(Z34,5,1)+(MID(AC34,5,1)+(MID(AF34,5,1)+(MID(AI34,5,1))+(MID(AL34,5,1))+(MID(AO34,5,1))))))))</f>
        <v>8</v>
      </c>
      <c r="J34" s="1">
        <f>SUM(P34,S34,V34,Y34,AB34,AE34,AH34,AK34,AN34,AQ34)</f>
        <v>6.4</v>
      </c>
      <c r="K34" s="7"/>
      <c r="L34" s="7">
        <f>H34+I34</f>
        <v>9</v>
      </c>
      <c r="M34" s="35">
        <f>IF(ISERROR((J34)/L34),0,(J34)/L34)</f>
        <v>0.71111111111111114</v>
      </c>
      <c r="N34" s="62" t="s">
        <v>65</v>
      </c>
      <c r="O34" s="53"/>
      <c r="P34" s="2"/>
      <c r="Q34" s="61" t="s">
        <v>38</v>
      </c>
      <c r="R34" s="53">
        <v>21.73</v>
      </c>
      <c r="S34" s="2">
        <v>2.4</v>
      </c>
      <c r="T34" s="61" t="s">
        <v>90</v>
      </c>
      <c r="U34" s="53">
        <v>21.55</v>
      </c>
      <c r="V34" s="2">
        <v>4</v>
      </c>
      <c r="W34" s="62" t="s">
        <v>65</v>
      </c>
      <c r="X34" s="53"/>
      <c r="Y34" s="2"/>
      <c r="Z34" s="62" t="s">
        <v>65</v>
      </c>
      <c r="AA34" s="53"/>
      <c r="AB34" s="2"/>
      <c r="AC34" s="62" t="s">
        <v>65</v>
      </c>
      <c r="AD34" s="53"/>
      <c r="AE34" s="2"/>
      <c r="AF34" s="62" t="s">
        <v>65</v>
      </c>
      <c r="AG34" s="53"/>
      <c r="AH34" s="2"/>
      <c r="AI34" s="62" t="s">
        <v>65</v>
      </c>
      <c r="AJ34" s="53"/>
      <c r="AK34" s="2"/>
      <c r="AL34" s="62" t="s">
        <v>65</v>
      </c>
      <c r="AM34" s="53"/>
      <c r="AN34" s="2"/>
      <c r="AO34" s="62" t="s">
        <v>65</v>
      </c>
      <c r="AP34" s="53"/>
      <c r="AQ34" s="2"/>
      <c r="AR34" s="70">
        <f>IF(ISERROR(AVERAGE(R34,U34,X34,AA34,AD34,AG34,AJ34,AM34,AP34)),0,(AVERAGE(R34,U34,X34,AA34,AD34,AG34,AJ34,AM34,AP34)))</f>
        <v>21.64</v>
      </c>
      <c r="AS34" s="2">
        <f>AR34+F34</f>
        <v>21.64</v>
      </c>
      <c r="AT34" s="134" t="str">
        <f>BH34</f>
        <v>OO</v>
      </c>
      <c r="AU34" s="135" t="str">
        <f>LEFT(BJ34,5)</f>
        <v>OOOOO</v>
      </c>
      <c r="AW34" s="7" t="str">
        <f t="shared" si="10"/>
        <v/>
      </c>
      <c r="AX34" s="7" t="str">
        <f t="shared" si="0"/>
        <v>O</v>
      </c>
      <c r="AY34" s="7" t="str">
        <f t="shared" si="1"/>
        <v>O</v>
      </c>
      <c r="AZ34" s="7" t="str">
        <f t="shared" si="2"/>
        <v/>
      </c>
      <c r="BA34" s="7" t="str">
        <f t="shared" si="3"/>
        <v/>
      </c>
      <c r="BB34" s="7" t="str">
        <f t="shared" si="4"/>
        <v/>
      </c>
      <c r="BC34" s="7" t="str">
        <f t="shared" si="5"/>
        <v/>
      </c>
      <c r="BD34" s="7" t="str">
        <f t="shared" si="6"/>
        <v/>
      </c>
      <c r="BE34" s="7" t="str">
        <f t="shared" si="7"/>
        <v/>
      </c>
      <c r="BF34" s="7" t="str">
        <f t="shared" si="8"/>
        <v/>
      </c>
      <c r="BH34" s="126" t="str">
        <f t="shared" si="11"/>
        <v>OO</v>
      </c>
      <c r="BI34" s="126" t="s">
        <v>167</v>
      </c>
      <c r="BJ34" s="126" t="str">
        <f t="shared" si="9"/>
        <v>OOOOOOPOPO</v>
      </c>
    </row>
    <row r="35" spans="2:62" x14ac:dyDescent="0.25">
      <c r="B35" s="110">
        <v>26</v>
      </c>
      <c r="D35" s="111" t="s">
        <v>35</v>
      </c>
      <c r="E35" s="40">
        <f>COUNT(O35,R35,U35,X35,AA35,AD35,AG35,AJ35,AM35,AP35)</f>
        <v>1</v>
      </c>
      <c r="F35" s="7">
        <f>SUM(IF(AND((LEFT(Q35,1)="A"),(MID(Q35,3,1)="4")),1,0)+IF(AND((LEFT(T35,1)="A"),(MID(T35,3,1)="4")),1,0)+IF(AND((LEFT(W35,1)="A"),(MID(W35,3,1)="4")),1,0)+IF(AND((LEFT(Z35,1)="A"),(MID(Z35,3,1)="4")),1,0)+IF(AND((LEFT(AC35,1)="A"),(MID(AC35,3,1)="4")),1,0)+IF(AND((LEFT(AF35,1)="A"),(MID(AF35,3,1)="4")),1,0)+IF(AND((LEFT(AI35,1)="A"),(MID(AI35,3,1)="4")),1,0)+IF(AND((LEFT(AL35,1)="A"),(MID(AL35,3,1)="4")),1,0)+IF(AND((LEFT(AO35,1)="A"),(MID(AO35,3,1)="4")),1,0)+IF(AND((LEFT(Q35,1)="B"),(MID(Q35,3,1)="3")),1,0)+IF(AND((LEFT(T35,1)="B"),(MID(T35,3,1)="3")),1,0)+IF(AND((LEFT(W35,1)="B"),(MID(W35,3,1)="3")),1,0)+IF(AND((LEFT(Z35,1)="B"),(MID(Z35,3,1)="3")),1,0)+IF(AND((LEFT(AC35,1)="B"),(MID(AC35,3,1)="3")),1,0)+IF(AND((LEFT(AF35,1)="B"),(MID(AF35,3,1)="3")),1,0)+IF(AND((LEFT(AI35,1)="B"),(MID(AI35,3,1)="3")),1,0)+IF(AND((LEFT(N35,1)="B"),(MID(N35,3,1)="3")),1,0)+IF(AND((LEFT(AL35,1)="B"),(MID(AL35,3,1)="3")),1,0)+IF(AND((LEFT(AO35,1)="B"),(MID(AO35,3,1)="3"))*1,0))</f>
        <v>0</v>
      </c>
      <c r="G35" s="7">
        <f>E35-F35</f>
        <v>1</v>
      </c>
      <c r="H35" s="7">
        <f>SUM(MID(Q35,3,1))+(MID(T35,3,1)+(MID(N35,3,1)+(MID(W35,3,1)+(MID(Z35,3,1)+(MID(AC35,3,1)+(MID(AF35,3,1)+(MID(AI35,3,1))+(MID(AL35,3,1))+(MID(AO35,3,1))))))))</f>
        <v>0</v>
      </c>
      <c r="I35" s="7">
        <f>SUM(MID(Q35,5,1))+(MID(N35,5,1)+(MID(T35,5,1)+(MID(W35,5,1)+(MID(Z35,5,1)+(MID(AC35,5,1)+(MID(AF35,5,1)+(MID(AI35,5,1))+(MID(AL35,5,1))+(MID(AO35,5,1))))))))</f>
        <v>3</v>
      </c>
      <c r="J35" s="1">
        <f>SUM(P35,S35,V35,Y35,AB35,AE35,AH35,AK35,AN35,AQ35)</f>
        <v>4.63</v>
      </c>
      <c r="K35" s="7"/>
      <c r="L35" s="7">
        <f>H35+I35</f>
        <v>3</v>
      </c>
      <c r="M35" s="35">
        <f>IF(ISERROR((J35)/L35),0,(J35)/L35)</f>
        <v>1.5433333333333332</v>
      </c>
      <c r="N35" s="62" t="s">
        <v>65</v>
      </c>
      <c r="O35" s="53"/>
      <c r="P35" s="2"/>
      <c r="Q35" s="61" t="s">
        <v>47</v>
      </c>
      <c r="R35" s="53">
        <v>20</v>
      </c>
      <c r="S35" s="2">
        <v>4.63</v>
      </c>
      <c r="T35" s="62" t="s">
        <v>65</v>
      </c>
      <c r="U35" s="53"/>
      <c r="V35" s="2"/>
      <c r="W35" s="62" t="s">
        <v>65</v>
      </c>
      <c r="X35" s="53"/>
      <c r="Y35" s="2"/>
      <c r="Z35" s="62" t="s">
        <v>65</v>
      </c>
      <c r="AA35" s="53"/>
      <c r="AB35" s="2"/>
      <c r="AC35" s="62" t="s">
        <v>65</v>
      </c>
      <c r="AD35" s="53"/>
      <c r="AE35" s="2"/>
      <c r="AF35" s="62" t="s">
        <v>65</v>
      </c>
      <c r="AG35" s="53"/>
      <c r="AH35" s="2"/>
      <c r="AI35" s="62" t="s">
        <v>65</v>
      </c>
      <c r="AJ35" s="53"/>
      <c r="AK35" s="2"/>
      <c r="AL35" s="62" t="s">
        <v>65</v>
      </c>
      <c r="AM35" s="53"/>
      <c r="AN35" s="2"/>
      <c r="AO35" s="62" t="s">
        <v>65</v>
      </c>
      <c r="AP35" s="53"/>
      <c r="AQ35" s="2"/>
      <c r="AR35" s="70">
        <f>IF(ISERROR(AVERAGE(R35,U35,X35,AA35,AD35,AG35,AJ35,AM35,AP35)),0,(AVERAGE(R35,U35,X35,AA35,AD35,AG35,AJ35,AM35,AP35)))</f>
        <v>20</v>
      </c>
      <c r="AS35" s="2">
        <f>AR35+F35</f>
        <v>20</v>
      </c>
      <c r="AT35" s="134" t="str">
        <f>BH35</f>
        <v>O</v>
      </c>
      <c r="AU35" s="135" t="str">
        <f>LEFT(BJ35,5)</f>
        <v>OOOOO</v>
      </c>
      <c r="AW35" s="7" t="str">
        <f t="shared" si="10"/>
        <v/>
      </c>
      <c r="AX35" s="7" t="str">
        <f t="shared" si="0"/>
        <v>O</v>
      </c>
      <c r="AY35" s="7" t="str">
        <f t="shared" si="1"/>
        <v/>
      </c>
      <c r="AZ35" s="7" t="str">
        <f t="shared" si="2"/>
        <v/>
      </c>
      <c r="BA35" s="7" t="str">
        <f t="shared" si="3"/>
        <v/>
      </c>
      <c r="BB35" s="7" t="str">
        <f t="shared" si="4"/>
        <v/>
      </c>
      <c r="BC35" s="7" t="str">
        <f t="shared" si="5"/>
        <v/>
      </c>
      <c r="BD35" s="7" t="str">
        <f t="shared" si="6"/>
        <v/>
      </c>
      <c r="BE35" s="7" t="str">
        <f t="shared" si="7"/>
        <v/>
      </c>
      <c r="BF35" s="7" t="str">
        <f t="shared" si="8"/>
        <v/>
      </c>
      <c r="BH35" s="126" t="str">
        <f t="shared" si="11"/>
        <v>O</v>
      </c>
      <c r="BI35" s="126" t="s">
        <v>168</v>
      </c>
      <c r="BJ35" s="126" t="str">
        <f t="shared" si="9"/>
        <v>OOOOOOOO</v>
      </c>
    </row>
    <row r="36" spans="2:62" x14ac:dyDescent="0.25">
      <c r="B36" s="110">
        <v>26</v>
      </c>
      <c r="D36" s="111" t="s">
        <v>73</v>
      </c>
      <c r="E36" s="40">
        <f>COUNT(O36,R36,U36,X36,AA36,AD36,AG36,AJ36,AM36,AP36)</f>
        <v>0</v>
      </c>
      <c r="F36" s="7">
        <f>SUM(IF(AND((LEFT(Q36,1)="A"),(MID(Q36,3,1)="4")),1,0)+IF(AND((LEFT(T36,1)="A"),(MID(T36,3,1)="4")),1,0)+IF(AND((LEFT(W36,1)="A"),(MID(W36,3,1)="4")),1,0)+IF(AND((LEFT(Z36,1)="A"),(MID(Z36,3,1)="4")),1,0)+IF(AND((LEFT(AC36,1)="A"),(MID(AC36,3,1)="4")),1,0)+IF(AND((LEFT(AF36,1)="A"),(MID(AF36,3,1)="4")),1,0)+IF(AND((LEFT(AI36,1)="A"),(MID(AI36,3,1)="4")),1,0)+IF(AND((LEFT(AL36,1)="A"),(MID(AL36,3,1)="4")),1,0)+IF(AND((LEFT(AO36,1)="A"),(MID(AO36,3,1)="4")),1,0)+IF(AND((LEFT(Q36,1)="B"),(MID(Q36,3,1)="3")),1,0)+IF(AND((LEFT(T36,1)="B"),(MID(T36,3,1)="3")),1,0)+IF(AND((LEFT(W36,1)="B"),(MID(W36,3,1)="3")),1,0)+IF(AND((LEFT(Z36,1)="B"),(MID(Z36,3,1)="3")),1,0)+IF(AND((LEFT(AC36,1)="B"),(MID(AC36,3,1)="3")),1,0)+IF(AND((LEFT(AF36,1)="B"),(MID(AF36,3,1)="3")),1,0)+IF(AND((LEFT(AI36,1)="B"),(MID(AI36,3,1)="3")),1,0)+IF(AND((LEFT(N36,1)="B"),(MID(N36,3,1)="3")),1,0)+IF(AND((LEFT(AL36,1)="B"),(MID(AL36,3,1)="3")),1,0)+IF(AND((LEFT(AO36,1)="B"),(MID(AO36,3,1)="3"))*1,0))</f>
        <v>0</v>
      </c>
      <c r="G36" s="7">
        <f>E36-F36</f>
        <v>0</v>
      </c>
      <c r="H36" s="7">
        <f>SUM(MID(Q36,3,1))+(MID(T36,3,1)+(MID(N36,3,1)+(MID(W36,3,1)+(MID(Z36,3,1)+(MID(AC36,3,1)+(MID(AF36,3,1)+(MID(AI36,3,1))+(MID(AL36,3,1))+(MID(AO36,3,1))))))))</f>
        <v>0</v>
      </c>
      <c r="I36" s="7">
        <f>SUM(MID(Q36,5,1))+(MID(N36,5,1)+(MID(T36,5,1)+(MID(W36,5,1)+(MID(Z36,5,1)+(MID(AC36,5,1)+(MID(AF36,5,1)+(MID(AI36,5,1))+(MID(AL36,5,1))+(MID(AO36,5,1))))))))</f>
        <v>0</v>
      </c>
      <c r="J36" s="1">
        <f>SUM(P36,S36,V36,Y36,AB36,AE36,AH36,AK36,AN36,AQ36)</f>
        <v>0</v>
      </c>
      <c r="K36" s="7"/>
      <c r="L36" s="7">
        <f>H36+I36</f>
        <v>0</v>
      </c>
      <c r="M36" s="35">
        <f>IF(ISERROR((J36)/L36),0,(J36)/L36)</f>
        <v>0</v>
      </c>
      <c r="N36" s="61" t="s">
        <v>65</v>
      </c>
      <c r="O36" s="53"/>
      <c r="P36" s="2"/>
      <c r="Q36" s="62" t="s">
        <v>65</v>
      </c>
      <c r="R36" s="53"/>
      <c r="S36" s="2"/>
      <c r="T36" s="62" t="s">
        <v>65</v>
      </c>
      <c r="U36" s="53"/>
      <c r="V36" s="2"/>
      <c r="W36" s="62" t="s">
        <v>65</v>
      </c>
      <c r="X36" s="53"/>
      <c r="Y36" s="2"/>
      <c r="Z36" s="62" t="s">
        <v>65</v>
      </c>
      <c r="AA36" s="53"/>
      <c r="AB36" s="2"/>
      <c r="AC36" s="62" t="s">
        <v>65</v>
      </c>
      <c r="AD36" s="53"/>
      <c r="AE36" s="2"/>
      <c r="AF36" s="62" t="s">
        <v>65</v>
      </c>
      <c r="AG36" s="53"/>
      <c r="AH36" s="2"/>
      <c r="AI36" s="62" t="s">
        <v>65</v>
      </c>
      <c r="AJ36" s="53"/>
      <c r="AK36" s="2"/>
      <c r="AL36" s="62" t="s">
        <v>65</v>
      </c>
      <c r="AM36" s="53"/>
      <c r="AN36" s="2"/>
      <c r="AO36" s="62" t="s">
        <v>65</v>
      </c>
      <c r="AP36" s="53"/>
      <c r="AQ36" s="2"/>
      <c r="AR36" s="70">
        <f>IF(ISERROR(AVERAGE(R36,U36,X36,AA36,AD36,AG36,AJ36,AM36,AP36)),0,(AVERAGE(R36,U36,X36,AA36,AD36,AG36,AJ36,AM36,AP36)))</f>
        <v>0</v>
      </c>
      <c r="AS36" s="2">
        <f>AR36+F36</f>
        <v>0</v>
      </c>
      <c r="AT36" s="134" t="str">
        <f>BH36</f>
        <v/>
      </c>
      <c r="AU36" s="135" t="str">
        <f>LEFT(BJ36,5)</f>
        <v/>
      </c>
      <c r="AW36" s="7" t="str">
        <f t="shared" si="10"/>
        <v/>
      </c>
      <c r="AX36" s="7" t="str">
        <f t="shared" si="0"/>
        <v/>
      </c>
      <c r="AY36" s="7" t="str">
        <f t="shared" si="1"/>
        <v/>
      </c>
      <c r="AZ36" s="7" t="str">
        <f t="shared" si="2"/>
        <v/>
      </c>
      <c r="BA36" s="7" t="str">
        <f t="shared" si="3"/>
        <v/>
      </c>
      <c r="BB36" s="7" t="str">
        <f t="shared" si="4"/>
        <v/>
      </c>
      <c r="BC36" s="7" t="str">
        <f t="shared" si="5"/>
        <v/>
      </c>
      <c r="BD36" s="7" t="str">
        <f t="shared" si="6"/>
        <v/>
      </c>
      <c r="BE36" s="7" t="str">
        <f t="shared" si="7"/>
        <v/>
      </c>
      <c r="BF36" s="7" t="str">
        <f t="shared" si="8"/>
        <v/>
      </c>
      <c r="BH36" s="126" t="str">
        <f t="shared" si="11"/>
        <v/>
      </c>
      <c r="BI36" s="126"/>
      <c r="BJ36" s="126" t="str">
        <f t="shared" si="9"/>
        <v/>
      </c>
    </row>
    <row r="37" spans="2:62" hidden="1" x14ac:dyDescent="0.25">
      <c r="B37" s="110">
        <v>26</v>
      </c>
      <c r="D37" s="111" t="s">
        <v>121</v>
      </c>
      <c r="E37" s="40">
        <f>COUNT(O37,R37,U37,X37,AA37,AD37,AG37,AJ37,AM37,AP37)</f>
        <v>1</v>
      </c>
      <c r="F37" s="7">
        <f>SUM(IF(AND((LEFT(Q37,1)="A"),(MID(Q37,3,1)="4")),1,0)+IF(AND((LEFT(T37,1)="A"),(MID(T37,3,1)="4")),1,0)+IF(AND((LEFT(W37,1)="A"),(MID(W37,3,1)="4")),1,0)+IF(AND((LEFT(Z37,1)="A"),(MID(Z37,3,1)="4")),1,0)+IF(AND((LEFT(AC37,1)="A"),(MID(AC37,3,1)="4")),1,0)+IF(AND((LEFT(AF37,1)="A"),(MID(AF37,3,1)="4")),1,0)+IF(AND((LEFT(AI37,1)="A"),(MID(AI37,3,1)="4")),1,0)+IF(AND((LEFT(AL37,1)="A"),(MID(AL37,3,1)="4")),1,0)+IF(AND((LEFT(AO37,1)="A"),(MID(AO37,3,1)="4")),1,0)+IF(AND((LEFT(Q37,1)="B"),(MID(Q37,3,1)="3")),1,0)+IF(AND((LEFT(T37,1)="B"),(MID(T37,3,1)="3")),1,0)+IF(AND((LEFT(W37,1)="B"),(MID(W37,3,1)="3")),1,0)+IF(AND((LEFT(Z37,1)="B"),(MID(Z37,3,1)="3")),1,0)+IF(AND((LEFT(AC37,1)="B"),(MID(AC37,3,1)="3")),1,0)+IF(AND((LEFT(AF37,1)="B"),(MID(AF37,3,1)="3")),1,0)+IF(AND((LEFT(AI37,1)="B"),(MID(AI37,3,1)="3")),1,0)+IF(AND((LEFT(N37,1)="B"),(MID(N37,3,1)="3")),1,0)+IF(AND((LEFT(AL37,1)="B"),(MID(AL37,3,1)="3")),1,0)+IF(AND((LEFT(AO37,1)="B"),(MID(AO37,3,1)="3"))*1,0))</f>
        <v>0</v>
      </c>
      <c r="G37" s="7">
        <f>E37-F37</f>
        <v>1</v>
      </c>
      <c r="H37" s="7">
        <f>SUM(MID(Q37,3,1))+(MID(T37,3,1)+(MID(N37,3,1)+(MID(W37,3,1)+(MID(Z37,3,1)+(MID(AC37,3,1)+(MID(AF37,3,1)+(MID(AI37,3,1))+(MID(AL37,3,1))+(MID(AO37,3,1))))))))</f>
        <v>2</v>
      </c>
      <c r="I37" s="7">
        <f>SUM(MID(Q37,5,1))+(MID(N37,5,1)+(MID(T37,5,1)+(MID(W37,5,1)+(MID(Z37,5,1)+(MID(AC37,5,1)+(MID(AF37,5,1)+(MID(AI37,5,1))+(MID(AL37,5,1))+(MID(AO37,5,1))))))))</f>
        <v>3</v>
      </c>
      <c r="J37" s="1">
        <f>SUM(P37,S37,V37,Y37,AB37,AE37,AH37,AK37,AN37,AQ37)</f>
        <v>14.42</v>
      </c>
      <c r="K37" s="7"/>
      <c r="L37" s="7">
        <f>H37+I37</f>
        <v>5</v>
      </c>
      <c r="M37" s="35">
        <f>IF(ISERROR((J37)/L37),0,(J37)/L37)</f>
        <v>2.8839999999999999</v>
      </c>
      <c r="N37" s="61" t="s">
        <v>65</v>
      </c>
      <c r="O37" s="53"/>
      <c r="P37" s="2"/>
      <c r="Q37" s="61" t="s">
        <v>17</v>
      </c>
      <c r="R37" s="53">
        <v>26.35</v>
      </c>
      <c r="S37" s="2">
        <v>14.42</v>
      </c>
      <c r="T37" s="62" t="s">
        <v>65</v>
      </c>
      <c r="U37" s="53"/>
      <c r="V37" s="2"/>
      <c r="W37" s="62" t="s">
        <v>65</v>
      </c>
      <c r="X37" s="53"/>
      <c r="Y37" s="2"/>
      <c r="Z37" s="62" t="s">
        <v>65</v>
      </c>
      <c r="AA37" s="53"/>
      <c r="AB37" s="2"/>
      <c r="AC37" s="62" t="s">
        <v>65</v>
      </c>
      <c r="AD37" s="53"/>
      <c r="AE37" s="2"/>
      <c r="AF37" s="62" t="s">
        <v>65</v>
      </c>
      <c r="AG37" s="53"/>
      <c r="AH37" s="2"/>
      <c r="AI37" s="62" t="s">
        <v>65</v>
      </c>
      <c r="AJ37" s="53"/>
      <c r="AK37" s="2"/>
      <c r="AL37" s="62" t="s">
        <v>65</v>
      </c>
      <c r="AM37" s="53"/>
      <c r="AN37" s="2"/>
      <c r="AO37" s="62" t="s">
        <v>65</v>
      </c>
      <c r="AP37" s="53"/>
      <c r="AQ37" s="2"/>
      <c r="AR37" s="70">
        <f>IF(ISERROR(AVERAGE(R37,U37,X37,AA37,AD37,AG37,AJ37,AM37,AP37)),0,(AVERAGE(R37,U37,X37,AA37,AD37,AG37,AJ37,AM37,AP37)))</f>
        <v>26.35</v>
      </c>
      <c r="AS37" s="2">
        <f>AR37+F37</f>
        <v>26.35</v>
      </c>
      <c r="AT37" s="134" t="str">
        <f>BH37</f>
        <v>O</v>
      </c>
      <c r="AU37" s="135" t="str">
        <f>LEFT(BJ37,5)</f>
        <v>O</v>
      </c>
      <c r="AW37" s="7" t="str">
        <f t="shared" si="10"/>
        <v/>
      </c>
      <c r="AX37" s="7" t="str">
        <f t="shared" si="0"/>
        <v>O</v>
      </c>
      <c r="AY37" s="7" t="str">
        <f t="shared" si="1"/>
        <v/>
      </c>
      <c r="AZ37" s="7" t="str">
        <f t="shared" si="2"/>
        <v/>
      </c>
      <c r="BA37" s="7" t="str">
        <f t="shared" si="3"/>
        <v/>
      </c>
      <c r="BB37" s="7" t="str">
        <f t="shared" si="4"/>
        <v/>
      </c>
      <c r="BC37" s="7" t="str">
        <f t="shared" si="5"/>
        <v/>
      </c>
      <c r="BD37" s="7" t="str">
        <f t="shared" si="6"/>
        <v/>
      </c>
      <c r="BE37" s="7" t="str">
        <f t="shared" si="7"/>
        <v/>
      </c>
      <c r="BF37" s="7" t="str">
        <f t="shared" si="8"/>
        <v/>
      </c>
      <c r="BH37" s="126" t="str">
        <f t="shared" si="11"/>
        <v>O</v>
      </c>
      <c r="BI37" s="126"/>
      <c r="BJ37" s="126" t="str">
        <f t="shared" si="9"/>
        <v>O</v>
      </c>
    </row>
    <row r="38" spans="2:62" ht="15.75" thickBot="1" x14ac:dyDescent="0.3">
      <c r="B38" s="65">
        <v>26</v>
      </c>
      <c r="D38" s="51" t="s">
        <v>120</v>
      </c>
      <c r="E38" s="41">
        <f>COUNT(O38,R38,U38,X38,AA38,AD38,AG38,AJ38,AM38,AP38)</f>
        <v>0</v>
      </c>
      <c r="F38" s="8">
        <f>SUM(IF(AND((LEFT(Q38,1)="A"),(MID(Q38,3,1)="4")),1,0)+IF(AND((LEFT(T38,1)="A"),(MID(T38,3,1)="4")),1,0)+IF(AND((LEFT(W38,1)="A"),(MID(W38,3,1)="4")),1,0)+IF(AND((LEFT(Z38,1)="A"),(MID(Z38,3,1)="4")),1,0)+IF(AND((LEFT(AC38,1)="A"),(MID(AC38,3,1)="4")),1,0)+IF(AND((LEFT(AF38,1)="A"),(MID(AF38,3,1)="4")),1,0)+IF(AND((LEFT(AI38,1)="A"),(MID(AI38,3,1)="4")),1,0)+IF(AND((LEFT(AL38,1)="A"),(MID(AL38,3,1)="4")),1,0)+IF(AND((LEFT(AO38,1)="A"),(MID(AO38,3,1)="4")),1,0)+IF(AND((LEFT(Q38,1)="B"),(MID(Q38,3,1)="3")),1,0)+IF(AND((LEFT(T38,1)="B"),(MID(T38,3,1)="3")),1,0)+IF(AND((LEFT(W38,1)="B"),(MID(W38,3,1)="3")),1,0)+IF(AND((LEFT(Z38,1)="B"),(MID(Z38,3,1)="3")),1,0)+IF(AND((LEFT(AC38,1)="B"),(MID(AC38,3,1)="3")),1,0)+IF(AND((LEFT(AF38,1)="B"),(MID(AF38,3,1)="3")),1,0)+IF(AND((LEFT(AI38,1)="B"),(MID(AI38,3,1)="3")),1,0)+IF(AND((LEFT(N38,1)="B"),(MID(N38,3,1)="3")),1,0)+IF(AND((LEFT(AL38,1)="B"),(MID(AL38,3,1)="3")),1,0)+IF(AND((LEFT(AO38,1)="B"),(MID(AO38,3,1)="3"))*1,0))</f>
        <v>0</v>
      </c>
      <c r="G38" s="8">
        <f>E38-F38</f>
        <v>0</v>
      </c>
      <c r="H38" s="8">
        <f>SUM(MID(Q38,3,1))+(MID(T38,3,1)+(MID(N38,3,1)+(MID(W38,3,1)+(MID(Z38,3,1)+(MID(AC38,3,1)+(MID(AF38,3,1)+(MID(AI38,3,1))+(MID(AL38,3,1))+(MID(AO38,3,1))))))))</f>
        <v>0</v>
      </c>
      <c r="I38" s="8">
        <f>SUM(MID(Q38,5,1))+(MID(N38,5,1)+(MID(T38,5,1)+(MID(W38,5,1)+(MID(Z38,5,1)+(MID(AC38,5,1)+(MID(AF38,5,1)+(MID(AI38,5,1))+(MID(AL38,5,1))+(MID(AO38,5,1))))))))</f>
        <v>0</v>
      </c>
      <c r="J38" s="3">
        <f>SUM(P38,S38,V38,Y38,AB38,AE38,AH38,AK38,AN38,AQ38)</f>
        <v>0</v>
      </c>
      <c r="K38" s="8"/>
      <c r="L38" s="8">
        <f>H38+I38</f>
        <v>0</v>
      </c>
      <c r="M38" s="116">
        <f>IF(ISERROR((J38)/L38),0,(J38)/L38)</f>
        <v>0</v>
      </c>
      <c r="N38" s="87" t="s">
        <v>65</v>
      </c>
      <c r="O38" s="142"/>
      <c r="P38" s="4"/>
      <c r="Q38" s="68" t="s">
        <v>65</v>
      </c>
      <c r="R38" s="142"/>
      <c r="S38" s="4"/>
      <c r="T38" s="68" t="s">
        <v>65</v>
      </c>
      <c r="U38" s="142"/>
      <c r="V38" s="4"/>
      <c r="W38" s="68" t="s">
        <v>65</v>
      </c>
      <c r="X38" s="142"/>
      <c r="Y38" s="4"/>
      <c r="Z38" s="68" t="s">
        <v>65</v>
      </c>
      <c r="AA38" s="142"/>
      <c r="AB38" s="4"/>
      <c r="AC38" s="68" t="s">
        <v>65</v>
      </c>
      <c r="AD38" s="142"/>
      <c r="AE38" s="4"/>
      <c r="AF38" s="68" t="s">
        <v>65</v>
      </c>
      <c r="AG38" s="142"/>
      <c r="AH38" s="4"/>
      <c r="AI38" s="68" t="s">
        <v>65</v>
      </c>
      <c r="AJ38" s="142"/>
      <c r="AK38" s="4"/>
      <c r="AL38" s="68" t="s">
        <v>65</v>
      </c>
      <c r="AM38" s="142"/>
      <c r="AN38" s="4"/>
      <c r="AO38" s="68" t="s">
        <v>65</v>
      </c>
      <c r="AP38" s="142"/>
      <c r="AQ38" s="4"/>
      <c r="AR38" s="71">
        <f>IF(ISERROR(AVERAGE(R38,U38,X38,AA38,AD38,AG38,AJ38,AM38,AP38)),0,(AVERAGE(R38,U38,X38,AA38,AD38,AG38,AJ38,AM38,AP38)))</f>
        <v>0</v>
      </c>
      <c r="AS38" s="4">
        <f>AR38+F38</f>
        <v>0</v>
      </c>
      <c r="AT38" s="136" t="str">
        <f>BH38</f>
        <v/>
      </c>
      <c r="AU38" s="137" t="str">
        <f>LEFT(BJ38,5)</f>
        <v/>
      </c>
      <c r="AW38" s="7" t="str">
        <f t="shared" si="10"/>
        <v/>
      </c>
      <c r="AX38" s="7" t="str">
        <f t="shared" si="0"/>
        <v/>
      </c>
      <c r="AY38" s="7" t="str">
        <f t="shared" si="1"/>
        <v/>
      </c>
      <c r="AZ38" s="7" t="str">
        <f t="shared" si="2"/>
        <v/>
      </c>
      <c r="BA38" s="7" t="str">
        <f t="shared" si="3"/>
        <v/>
      </c>
      <c r="BB38" s="7" t="str">
        <f t="shared" si="4"/>
        <v/>
      </c>
      <c r="BC38" s="7" t="str">
        <f t="shared" si="5"/>
        <v/>
      </c>
      <c r="BD38" s="7" t="str">
        <f t="shared" si="6"/>
        <v/>
      </c>
      <c r="BE38" s="7" t="str">
        <f t="shared" si="7"/>
        <v/>
      </c>
      <c r="BF38" s="7" t="str">
        <f t="shared" si="8"/>
        <v/>
      </c>
      <c r="BH38" s="126" t="str">
        <f t="shared" si="11"/>
        <v/>
      </c>
      <c r="BI38" s="126"/>
      <c r="BJ38" s="126" t="str">
        <f t="shared" si="9"/>
        <v/>
      </c>
    </row>
    <row r="39" spans="2:62" ht="16.5" customHeight="1" thickTop="1" x14ac:dyDescent="0.25">
      <c r="D39" s="15"/>
      <c r="E39" s="15"/>
      <c r="F39" s="15"/>
      <c r="G39" s="15"/>
      <c r="H39" s="15"/>
      <c r="I39" s="15"/>
      <c r="J39" s="16"/>
      <c r="K39" s="15"/>
      <c r="L39" s="15"/>
      <c r="M39" s="16"/>
      <c r="N39" s="16"/>
      <c r="O39" s="16"/>
      <c r="P39" s="16"/>
      <c r="Q39" s="15"/>
      <c r="R39" s="16"/>
      <c r="S39" s="16"/>
      <c r="T39" s="15"/>
      <c r="U39" s="16"/>
      <c r="V39" s="16"/>
      <c r="W39" s="15"/>
      <c r="X39" s="16"/>
      <c r="Y39" s="16"/>
      <c r="Z39" s="15"/>
      <c r="AA39" s="16"/>
      <c r="AB39" s="16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6"/>
      <c r="AS39" s="16"/>
      <c r="AX39" s="128"/>
      <c r="AY39" s="128"/>
      <c r="AZ39" s="128"/>
      <c r="BA39" s="128"/>
      <c r="BB39" s="128"/>
      <c r="BC39" s="128"/>
      <c r="BD39" s="128"/>
      <c r="BE39" s="128"/>
      <c r="BF39" s="128"/>
      <c r="BH39" s="126"/>
    </row>
    <row r="40" spans="2:62" ht="16.5" customHeight="1" thickBot="1" x14ac:dyDescent="0.3">
      <c r="M40" s="9"/>
      <c r="N40" s="9"/>
      <c r="O40" s="9"/>
      <c r="P40" s="9"/>
      <c r="R40" s="9"/>
    </row>
    <row r="41" spans="2:62" ht="16.5" customHeight="1" thickTop="1" thickBot="1" x14ac:dyDescent="0.3">
      <c r="D41" s="42" t="s">
        <v>46</v>
      </c>
      <c r="E41" s="10">
        <f t="shared" ref="E41:L41" si="12">SUM(E4:E40)-E37</f>
        <v>48</v>
      </c>
      <c r="F41" s="10">
        <f t="shared" si="12"/>
        <v>23</v>
      </c>
      <c r="G41" s="10">
        <f t="shared" si="12"/>
        <v>25</v>
      </c>
      <c r="H41" s="10">
        <f t="shared" si="12"/>
        <v>122</v>
      </c>
      <c r="I41" s="10">
        <f t="shared" si="12"/>
        <v>124</v>
      </c>
      <c r="J41" s="10">
        <f t="shared" si="12"/>
        <v>473.52000000000004</v>
      </c>
      <c r="K41" s="10">
        <f t="shared" si="12"/>
        <v>12</v>
      </c>
      <c r="L41" s="10">
        <f t="shared" si="12"/>
        <v>246</v>
      </c>
      <c r="M41" s="11">
        <f>J41/L41</f>
        <v>1.924878048780488</v>
      </c>
      <c r="N41" s="11"/>
      <c r="O41" s="11"/>
      <c r="P41" s="11"/>
      <c r="Q41" s="23"/>
      <c r="R41" s="11">
        <f>SUM(R4:R38)</f>
        <v>573.37000000000012</v>
      </c>
      <c r="S41" s="22"/>
      <c r="T41" s="23"/>
      <c r="U41" s="11">
        <f>SUM(U4:U38)</f>
        <v>571.06999999999982</v>
      </c>
      <c r="V41" s="22"/>
      <c r="W41" s="23"/>
      <c r="X41" s="11"/>
      <c r="Y41" s="22"/>
      <c r="Z41" s="23"/>
      <c r="AA41" s="11"/>
      <c r="AB41" s="22"/>
      <c r="AC41" s="23"/>
      <c r="AD41" s="11"/>
      <c r="AE41" s="22"/>
      <c r="AF41" s="23"/>
      <c r="AG41" s="11"/>
      <c r="AH41" s="22"/>
      <c r="AI41" s="23"/>
      <c r="AJ41" s="11"/>
      <c r="AK41" s="22"/>
      <c r="AL41" s="23"/>
      <c r="AM41" s="11"/>
      <c r="AN41" s="22"/>
      <c r="AO41" s="23"/>
      <c r="AP41" s="11"/>
      <c r="AQ41" s="22"/>
      <c r="AR41" s="11">
        <f>AVERAGE(R41,U41,X41,AA41,AD41,AG41,AJ41,AM41,AP41)</f>
        <v>572.22</v>
      </c>
      <c r="AS41" s="84"/>
    </row>
    <row r="42" spans="2:62" ht="16.5" thickTop="1" thickBot="1" x14ac:dyDescent="0.3">
      <c r="M42" s="9"/>
      <c r="N42" s="9"/>
      <c r="O42" s="9"/>
      <c r="P42" s="9"/>
      <c r="R42" s="9"/>
      <c r="U42" s="9"/>
      <c r="X42" s="9"/>
      <c r="AA42" s="9"/>
      <c r="AR42" s="9"/>
      <c r="AS42" s="9"/>
    </row>
    <row r="43" spans="2:62" ht="15.75" thickTop="1" x14ac:dyDescent="0.25">
      <c r="D43" s="17" t="s">
        <v>62</v>
      </c>
      <c r="E43" s="25"/>
      <c r="F43" s="25"/>
      <c r="G43" s="25"/>
      <c r="H43" s="25"/>
      <c r="I43" s="25"/>
      <c r="J43" s="25"/>
      <c r="K43" s="25"/>
      <c r="L43" s="25"/>
      <c r="M43" s="24"/>
      <c r="N43" s="24"/>
      <c r="O43" s="24"/>
      <c r="P43" s="24"/>
      <c r="Q43" s="25"/>
      <c r="R43" s="12">
        <f>R41/24</f>
        <v>23.89041666666667</v>
      </c>
      <c r="S43" s="24"/>
      <c r="T43" s="25"/>
      <c r="U43" s="12">
        <f>U41/24</f>
        <v>23.794583333333325</v>
      </c>
      <c r="V43" s="24"/>
      <c r="W43" s="25"/>
      <c r="X43" s="12"/>
      <c r="Y43" s="26"/>
      <c r="Z43" s="25"/>
      <c r="AA43" s="12"/>
      <c r="AB43" s="24"/>
      <c r="AC43" s="25"/>
      <c r="AD43" s="12"/>
      <c r="AE43" s="25"/>
      <c r="AF43" s="25"/>
      <c r="AG43" s="12"/>
      <c r="AH43" s="25"/>
      <c r="AI43" s="25"/>
      <c r="AJ43" s="12"/>
      <c r="AK43" s="25"/>
      <c r="AL43" s="25"/>
      <c r="AM43" s="12"/>
      <c r="AN43" s="25"/>
      <c r="AO43" s="25"/>
      <c r="AP43" s="12"/>
      <c r="AQ43" s="25"/>
      <c r="AR43" s="13">
        <f>AVERAGE(R43,U43,X43,AA43,AD43,AG43,AJ43,AM43,AP43)</f>
        <v>23.842499999999998</v>
      </c>
      <c r="AS43" s="29"/>
    </row>
    <row r="44" spans="2:62" x14ac:dyDescent="0.25">
      <c r="D44" s="18" t="s">
        <v>66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1">
        <f>SUM(IF((LEFT(Q4,1)="A"),R4,0)+IF((LEFT(Q5,1)="A"),R5,0)+IF((LEFT(Q6,1)="A"),R6,0)+IF((LEFT(Q7,1)="A"),R7,0)+IF((LEFT(Q8,1)="A"),R8,0)+IF((LEFT(Q9,1)="A"),R9,0)+IF((LEFT(Q10,1)="A"),R10,0)+IF((LEFT(Q11,1)="A"),R11,0)+IF((LEFT(Q12,1)="A"),R12,0)+IF((LEFT(Q13,1)="A"),R13,0)+IF((LEFT(Q14,1)="A"),R14,0)+IF((LEFT(Q15,1)="A"),R15,0)+IF((LEFT(Q16,1)="A"),R16,0)+IF((LEFT(Q17,1)="A"),R17,0)+IF((LEFT(Q18,1)="A"),R18,0)+IF((LEFT(Q19,1)="A"),R19,0)+IF((LEFT(Q20,1)="A"),R20,0)+IF((LEFT(Q21,1)="A"),R21,0)+IF((LEFT(Q22,1)="A"),R22,0)+IF((LEFT(Q23,1)="A"),R23,0)+IF((LEFT(Q24,1)="A"),R24,0)+IF((LEFT(Q25,1)="A"),R25,0)+IF((LEFT(Q26,1)="A"),R26,0)+IF((LEFT(Q27,1)="A"),R27,0)+IF((LEFT(Q28,1)="A"),R28,0)+IF((LEFT(Q33,1)="A"),R33,0)+IF((LEFT(Q34,1)="A"),R34,0)+IF((LEFT(Q35,1)="A"),R35,0)+IF((LEFT(Q36,1)="A"),R36,0)+IF((LEFT(Q37,1)="A"),R37,0)+IF((LEFT(Q38,1)="A"),R38,0))/12</f>
        <v>24.92583333333334</v>
      </c>
      <c r="S44" s="44"/>
      <c r="T44" s="27"/>
      <c r="U44" s="1">
        <f>SUM(IF((LEFT(T4,1)="A"),U4,0)+IF((LEFT(T5,1)="A"),U5,0)+IF((LEFT(T6,1)="A"),U6,0)+IF((LEFT(T7,1)="A"),U7,0)+IF((LEFT(T8,1)="A"),U8,0)+IF((LEFT(T9,1)="A"),U9,0)+IF((LEFT(T10,1)="A"),U10,0)+IF((LEFT(T11,1)="A"),U11,0)+IF((LEFT(T12,1)="A"),U12,0)+IF((LEFT(T13,1)="A"),U13,0)+IF((LEFT(T14,1)="A"),U14,0)+IF((LEFT(T15,1)="A"),U15,0)+IF((LEFT(T16,1)="A"),U16,0)+IF((LEFT(T17,1)="A"),U17,0)+IF((LEFT(T18,1)="A"),U18,0)+IF((LEFT(T19,1)="A"),U19,0)+IF((LEFT(T20,1)="A"),U20,0)+IF((LEFT(T21,1)="A"),U21,0)+IF((LEFT(T22,1)="A"),U22,0)+IF((LEFT(T23,1)="A"),U23,0)+IF((LEFT(T24,1)="A"),U24,0)+IF((LEFT(T25,1)="A"),U25,0)+IF((LEFT(T26,1)="A"),U26,0)+IF((LEFT(T27,1)="A"),U27,0)+IF((LEFT(T28,1)="A"),U28,0)+IF((LEFT(T33,1)="A"),U33,0)+IF((LEFT(T34,1)="A"),U34,0)+IF((LEFT(T35,1)="A"),U35,0)+IF((LEFT(T36,1)="A"),U36,0)+IF((LEFT(T37,1)="A"),U37,0)+IF((LEFT(T38,1)="A"),U38,0))/12</f>
        <v>25.036666666666665</v>
      </c>
      <c r="V44" s="44"/>
      <c r="W44" s="27"/>
      <c r="X44" s="1"/>
      <c r="Y44" s="44"/>
      <c r="Z44" s="27"/>
      <c r="AA44" s="1"/>
      <c r="AB44" s="44"/>
      <c r="AC44" s="27"/>
      <c r="AD44" s="1"/>
      <c r="AE44" s="27"/>
      <c r="AF44" s="27"/>
      <c r="AG44" s="1"/>
      <c r="AH44" s="27"/>
      <c r="AI44" s="27"/>
      <c r="AJ44" s="1"/>
      <c r="AK44" s="27"/>
      <c r="AL44" s="27"/>
      <c r="AM44" s="1"/>
      <c r="AN44" s="27"/>
      <c r="AO44" s="27"/>
      <c r="AP44" s="1"/>
      <c r="AQ44" s="27"/>
      <c r="AR44" s="1">
        <f>AVERAGE(R44,U44,X44,AA44,AD44,AG44,AJ44,AM44,AP44)</f>
        <v>24.981250000000003</v>
      </c>
      <c r="AS44" s="30"/>
    </row>
    <row r="45" spans="2:62" ht="15.75" thickBot="1" x14ac:dyDescent="0.3">
      <c r="D45" s="19" t="s">
        <v>67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">
        <f>SUM(IF((LEFT(Q5,1)="B"),R5,0)+IF((LEFT(Q6,1)="B"),R6,0)+IF((LEFT(Q7,1)="B"),R7,0)+IF((LEFT(Q8,1)="B"),R8,0)+IF((LEFT(Q9,1)="B"),R9,0)+IF((LEFT(Q10,1)="B"),R10,0)+IF((LEFT(Q11,1)="B"),R11,0)+IF((LEFT(Q12,1)="B"),R12,0)+IF((LEFT(Q13,1)="B"),R13,0)+IF((LEFT(Q14,1)="B"),R14,0)+IF((LEFT(Q15,1)="B"),R15,0)+IF((LEFT(Q16,1)="B"),R16,0)+IF((LEFT(Q17,1)="B"),R17,0)+IF((LEFT(Q18,1)="B"),R18,0)+IF((LEFT(Q19,1)="B"),R19,0)+IF((LEFT(Q20,1)="B"),R20,0)+IF((LEFT(Q21,1)="B"),R21,0)+IF((LEFT(Q22,1)="B"),R22,0)+IF((LEFT(Q23,1)="B"),R23,0)+IF((LEFT(Q24,1)="B"),R24,0)+IF((LEFT(Q25,1)="B"),R25,0)+IF((LEFT(Q26,1)="B"),R26,0)+IF((LEFT(Q27,1)="B"),R27,0)+IF((LEFT(Q28,1)="B"),R28,0)+IF((LEFT(Q33,1)="B"),R33,0)+IF((LEFT(Q34,1)="B"),R34,0)+IF((LEFT(Q35,1)="B"),R35,0)+IF((LEFT(Q36,1)="B"),R36,0)+IF((LEFT(Q37,1)="B"),R37,0)+IF((LEFT(Q38,1)="B"),R38,0)+IF((LEFT(Q4,1)="B"),R4,0))/12</f>
        <v>22.855000000000004</v>
      </c>
      <c r="S45" s="45"/>
      <c r="T45" s="28"/>
      <c r="U45" s="1">
        <f>SUM(IF((LEFT(T5,1)="B"),U5,0)+IF((LEFT(T6,1)="B"),U6,0)+IF((LEFT(T7,1)="B"),U7,0)+IF((LEFT(T8,1)="B"),U8,0)+IF((LEFT(T9,1)="B"),U9,0)+IF((LEFT(T10,1)="B"),U10,0)+IF((LEFT(T11,1)="B"),U11,0)+IF((LEFT(T12,1)="B"),U12,0)+IF((LEFT(T13,1)="B"),U13,0)+IF((LEFT(T14,1)="B"),U14,0)+IF((LEFT(T15,1)="B"),U15,0)+IF((LEFT(T16,1)="B"),U16,0)+IF((LEFT(T17,1)="B"),U17,0)+IF((LEFT(T18,1)="B"),U18,0)+IF((LEFT(T19,1)="B"),U19,0)+IF((LEFT(T20,1)="B"),U20,0)+IF((LEFT(T21,1)="B"),U21,0)+IF((LEFT(T22,1)="B"),U22,0)+IF((LEFT(T23,1)="B"),U23,0)+IF((LEFT(T24,1)="B"),U24,0)+IF((LEFT(T25,1)="B"),U25,0)+IF((LEFT(T26,1)="B"),U26,0)+IF((LEFT(T27,1)="B"),U27,0)+IF((LEFT(T28,1)="B"),U28,0)+IF((LEFT(T33,1)="B"),U33,0)+IF((LEFT(T34,1)="B"),U34,0)+IF((LEFT(T35,1)="B"),U35,0)+IF((LEFT(T36,1)="B"),U36,0)+IF((LEFT(T37,1)="B"),U37,0)+IF((LEFT(T38,1)="B"),U38,0)+IF((LEFT(T4,1)="B"),U4,0))/12</f>
        <v>22.552499999999998</v>
      </c>
      <c r="V45" s="45"/>
      <c r="W45" s="28"/>
      <c r="X45" s="3"/>
      <c r="Y45" s="45"/>
      <c r="Z45" s="28"/>
      <c r="AA45" s="3"/>
      <c r="AB45" s="45"/>
      <c r="AC45" s="28"/>
      <c r="AD45" s="3"/>
      <c r="AE45" s="28"/>
      <c r="AF45" s="28"/>
      <c r="AG45" s="3"/>
      <c r="AH45" s="28"/>
      <c r="AI45" s="28"/>
      <c r="AJ45" s="3"/>
      <c r="AK45" s="28"/>
      <c r="AL45" s="28"/>
      <c r="AM45" s="3"/>
      <c r="AN45" s="28"/>
      <c r="AO45" s="28"/>
      <c r="AP45" s="3"/>
      <c r="AQ45" s="28"/>
      <c r="AR45" s="3">
        <f>AVERAGE(R45,U45,X45,AA45,AD45,AG45,AJ45,AM45,AP45)</f>
        <v>22.703749999999999</v>
      </c>
      <c r="AS45" s="31"/>
    </row>
    <row r="46" spans="2:62" ht="15.75" thickTop="1" x14ac:dyDescent="0.25"/>
  </sheetData>
  <sortState ref="D4:AU38">
    <sortCondition descending="1" ref="AS4:AS38"/>
  </sortState>
  <mergeCells count="12">
    <mergeCell ref="AC2:AE2"/>
    <mergeCell ref="N2:P2"/>
    <mergeCell ref="Q2:S2"/>
    <mergeCell ref="T2:V2"/>
    <mergeCell ref="W2:Y2"/>
    <mergeCell ref="Z2:AB2"/>
    <mergeCell ref="AF2:AH2"/>
    <mergeCell ref="AI2:AK2"/>
    <mergeCell ref="AL2:AN2"/>
    <mergeCell ref="AO2:AQ2"/>
    <mergeCell ref="AT2:AU2"/>
    <mergeCell ref="AR2:AS2"/>
  </mergeCells>
  <conditionalFormatting sqref="T37:AQ37 Q38:AQ39 N33:P38 Q33:AQ36 N4:AQ32">
    <cfRule type="cellIs" dxfId="96" priority="3" operator="equal">
      <formula>0</formula>
    </cfRule>
    <cfRule type="cellIs" dxfId="95" priority="4" operator="equal">
      <formula>"A 0-0"</formula>
    </cfRule>
  </conditionalFormatting>
  <conditionalFormatting sqref="Q37:S37">
    <cfRule type="cellIs" dxfId="94" priority="1" operator="equal">
      <formula>0</formula>
    </cfRule>
    <cfRule type="cellIs" dxfId="93" priority="2" operator="equal">
      <formula>"A 0-0"</formula>
    </cfRule>
  </conditionalFormatting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8"/>
  <sheetViews>
    <sheetView showGridLines="0" showRowColHeaders="0" workbookViewId="0">
      <pane xSplit="13" ySplit="3" topLeftCell="AR19" activePane="bottomRight" state="frozen"/>
      <selection pane="topRight" activeCell="N1" sqref="N1"/>
      <selection pane="bottomLeft" activeCell="A4" sqref="A4"/>
      <selection pane="bottomRight" activeCell="AR34" sqref="AR34"/>
    </sheetView>
  </sheetViews>
  <sheetFormatPr defaultColWidth="0" defaultRowHeight="15" x14ac:dyDescent="0.25"/>
  <cols>
    <col min="1" max="1" width="9.140625" customWidth="1"/>
    <col min="2" max="2" width="12.5703125" customWidth="1"/>
    <col min="3" max="3" width="1.5703125" customWidth="1"/>
    <col min="4" max="4" width="18.85546875" style="5" customWidth="1"/>
    <col min="5" max="12" width="7.7109375" style="5" customWidth="1"/>
    <col min="13" max="13" width="12.7109375" style="5" customWidth="1"/>
    <col min="14" max="15" width="12" style="5" customWidth="1"/>
    <col min="16" max="16" width="12" style="9" customWidth="1"/>
    <col min="17" max="18" width="12" style="5" customWidth="1"/>
    <col min="19" max="19" width="12" style="9" customWidth="1"/>
    <col min="20" max="20" width="12" style="5" customWidth="1" collapsed="1"/>
    <col min="21" max="21" width="12" style="5" customWidth="1"/>
    <col min="22" max="22" width="12" style="9" customWidth="1"/>
    <col min="23" max="24" width="12" style="5" customWidth="1"/>
    <col min="25" max="25" width="12" style="9" customWidth="1"/>
    <col min="26" max="40" width="12" style="5" customWidth="1"/>
    <col min="41" max="41" width="10.42578125" style="5" customWidth="1"/>
    <col min="42" max="42" width="10.140625" style="5" customWidth="1"/>
    <col min="43" max="43" width="9.140625" customWidth="1"/>
    <col min="44" max="44" width="10.28515625" bestFit="1" customWidth="1"/>
    <col min="45" max="45" width="10.140625" bestFit="1" customWidth="1"/>
    <col min="46" max="46" width="9.140625" customWidth="1"/>
    <col min="47" max="55" width="9.140625" style="5" hidden="1" customWidth="1"/>
    <col min="56" max="56" width="9.140625" hidden="1" customWidth="1"/>
    <col min="57" max="57" width="16" hidden="1" customWidth="1"/>
    <col min="58" max="58" width="9.140625" hidden="1" customWidth="1"/>
    <col min="59" max="59" width="9.7109375" hidden="1" customWidth="1"/>
    <col min="60" max="16384" width="9.140625" hidden="1"/>
  </cols>
  <sheetData>
    <row r="1" spans="2:59" ht="15.75" thickBot="1" x14ac:dyDescent="0.3"/>
    <row r="2" spans="2:59" ht="16.5" thickTop="1" thickBot="1" x14ac:dyDescent="0.3">
      <c r="N2" s="145" t="s">
        <v>76</v>
      </c>
      <c r="O2" s="146"/>
      <c r="P2" s="147"/>
      <c r="Q2" s="145" t="s">
        <v>77</v>
      </c>
      <c r="R2" s="146"/>
      <c r="S2" s="147"/>
      <c r="T2" s="145" t="s">
        <v>78</v>
      </c>
      <c r="U2" s="146"/>
      <c r="V2" s="147"/>
      <c r="W2" s="145" t="s">
        <v>79</v>
      </c>
      <c r="X2" s="146"/>
      <c r="Y2" s="147"/>
      <c r="Z2" s="145" t="s">
        <v>80</v>
      </c>
      <c r="AA2" s="146"/>
      <c r="AB2" s="147"/>
      <c r="AC2" s="145" t="s">
        <v>81</v>
      </c>
      <c r="AD2" s="146"/>
      <c r="AE2" s="147"/>
      <c r="AF2" s="145" t="s">
        <v>82</v>
      </c>
      <c r="AG2" s="146"/>
      <c r="AH2" s="147"/>
      <c r="AI2" s="145" t="s">
        <v>83</v>
      </c>
      <c r="AJ2" s="146"/>
      <c r="AK2" s="147"/>
      <c r="AL2" s="145" t="s">
        <v>84</v>
      </c>
      <c r="AM2" s="146"/>
      <c r="AN2" s="147"/>
      <c r="AO2" s="145" t="s">
        <v>84</v>
      </c>
      <c r="AP2" s="146"/>
      <c r="AQ2" s="147"/>
      <c r="AR2" s="5"/>
      <c r="AS2" s="5"/>
      <c r="AU2" s="5" t="s">
        <v>126</v>
      </c>
    </row>
    <row r="3" spans="2:59" ht="16.5" thickTop="1" thickBot="1" x14ac:dyDescent="0.3">
      <c r="B3" s="67" t="s">
        <v>71</v>
      </c>
      <c r="D3" s="38" t="s">
        <v>0</v>
      </c>
      <c r="E3" s="36" t="s">
        <v>1</v>
      </c>
      <c r="F3" s="36" t="s">
        <v>2</v>
      </c>
      <c r="G3" s="36" t="s">
        <v>3</v>
      </c>
      <c r="H3" s="36" t="s">
        <v>4</v>
      </c>
      <c r="I3" s="36" t="s">
        <v>5</v>
      </c>
      <c r="J3" s="36" t="s">
        <v>6</v>
      </c>
      <c r="K3" s="36" t="s">
        <v>7</v>
      </c>
      <c r="L3" s="36" t="s">
        <v>56</v>
      </c>
      <c r="M3" s="46" t="s">
        <v>8</v>
      </c>
      <c r="N3" s="38" t="s">
        <v>69</v>
      </c>
      <c r="O3" s="36" t="s">
        <v>58</v>
      </c>
      <c r="P3" s="14" t="s">
        <v>6</v>
      </c>
      <c r="Q3" s="38" t="s">
        <v>69</v>
      </c>
      <c r="R3" s="36" t="s">
        <v>58</v>
      </c>
      <c r="S3" s="14" t="s">
        <v>6</v>
      </c>
      <c r="T3" s="38" t="s">
        <v>69</v>
      </c>
      <c r="U3" s="36" t="s">
        <v>58</v>
      </c>
      <c r="V3" s="37" t="s">
        <v>6</v>
      </c>
      <c r="W3" s="38" t="s">
        <v>69</v>
      </c>
      <c r="X3" s="36" t="s">
        <v>58</v>
      </c>
      <c r="Y3" s="14" t="s">
        <v>6</v>
      </c>
      <c r="Z3" s="38" t="s">
        <v>69</v>
      </c>
      <c r="AA3" s="36" t="s">
        <v>58</v>
      </c>
      <c r="AB3" s="37" t="s">
        <v>6</v>
      </c>
      <c r="AC3" s="38" t="s">
        <v>59</v>
      </c>
      <c r="AD3" s="36" t="s">
        <v>58</v>
      </c>
      <c r="AE3" s="37" t="s">
        <v>6</v>
      </c>
      <c r="AF3" s="38" t="s">
        <v>69</v>
      </c>
      <c r="AG3" s="36" t="s">
        <v>58</v>
      </c>
      <c r="AH3" s="37" t="s">
        <v>6</v>
      </c>
      <c r="AI3" s="38" t="s">
        <v>69</v>
      </c>
      <c r="AJ3" s="36" t="s">
        <v>58</v>
      </c>
      <c r="AK3" s="37" t="s">
        <v>6</v>
      </c>
      <c r="AL3" s="56" t="s">
        <v>69</v>
      </c>
      <c r="AM3" s="36" t="s">
        <v>58</v>
      </c>
      <c r="AN3" s="37" t="s">
        <v>6</v>
      </c>
      <c r="AO3" s="56" t="s">
        <v>69</v>
      </c>
      <c r="AP3" s="36" t="s">
        <v>58</v>
      </c>
      <c r="AQ3" s="37" t="s">
        <v>6</v>
      </c>
      <c r="AR3" s="55" t="s">
        <v>60</v>
      </c>
      <c r="AS3" s="37" t="s">
        <v>61</v>
      </c>
      <c r="AU3" s="5">
        <v>1</v>
      </c>
      <c r="AV3" s="5">
        <v>2</v>
      </c>
      <c r="AW3" s="5">
        <v>3</v>
      </c>
      <c r="AX3" s="5">
        <v>4</v>
      </c>
      <c r="AY3" s="5">
        <v>5</v>
      </c>
      <c r="AZ3" s="5">
        <v>6</v>
      </c>
      <c r="BA3" s="5">
        <v>7</v>
      </c>
      <c r="BB3" s="5">
        <v>8</v>
      </c>
      <c r="BC3" s="5">
        <v>9</v>
      </c>
      <c r="BE3" t="s">
        <v>129</v>
      </c>
      <c r="BG3" t="s">
        <v>127</v>
      </c>
    </row>
    <row r="4" spans="2:59" ht="15.75" thickTop="1" x14ac:dyDescent="0.25">
      <c r="B4" s="66">
        <v>1</v>
      </c>
      <c r="D4" s="49" t="s">
        <v>42</v>
      </c>
      <c r="E4" s="48">
        <f t="shared" ref="E4:E19" si="0">COUNT(O4,R4,U4,X4,AA4,AD4,AG4,AJ4,AM4,AP4)</f>
        <v>9</v>
      </c>
      <c r="F4" s="7">
        <f t="shared" ref="F4:F19" si="1">SUM(IF(AND((LEFT(N4,1)="A"),(MID(N4,3,1)="4")),1,0)+IF(AND((LEFT(Q4,1)="A"),(MID(Q4,3,1)="4")),1,0)+IF(AND((LEFT(T4,1)="A"),(MID(T4,3,1)="4")),1,0)+IF(AND((LEFT(W4,1)="A"),(MID(W4,3,1)="4")),1,0)+IF(AND((LEFT(Z4,1)="A"),(MID(Z4,3,1)="4")),1,0)+IF(AND((LEFT(AC4,1)="A"),(MID(AC4,3,1)="4")),1,0)+IF(AND((LEFT(AF4,1)="A"),(MID(AF4,3,1)="4")),1,0)+IF(AND((LEFT(AI4,1)="A"),(MID(AI4,3,1)="4")),1,0)+IF(AND((LEFT(AL4,1)="A"),(MID(AL4,3,1)="4")),1,0)+IF(AND((LEFT(AO4,1)="A"),(MID(AO4,3,1)="4")),1,0)+IF(AND((LEFT(N4,1)="B"),(MID(N4,3,1)="3")),1,0)+IF(AND((LEFT(Q4,1)="B"),(MID(Q4,3,1)="3")),1,0)+IF(AND((LEFT(T4,1)="B"),(MID(T4,3,1)="3")),1,0)+IF(AND((LEFT(W4,1)="B"),(MID(W4,3,1)="3")),1,0)+IF(AND((LEFT(Z4,1)="B"),(MID(Z4,3,1)="3")),1,0)+IF(AND((LEFT(AC4,1)="B"),(MID(AC4,3,1)="3")),1,0)+IF(AND((LEFT(AF4,1)="B"),(MID(AF4,3,1)="3")),1,0)+IF(AND((LEFT(AI4,1)="B"),(MID(AI4,3,1)="3")),1,0)+IF(AND((LEFT(AL4,1)="B"),(MID(AL4,3,1)="3")),1,0)+IF(AND((LEFT(AO4,1)="B"),(MID(AO4,3,1)="3")),1,0))</f>
        <v>8</v>
      </c>
      <c r="G4" s="7">
        <f t="shared" ref="G4:G19" si="2">E4-F4</f>
        <v>1</v>
      </c>
      <c r="H4" s="7">
        <f t="shared" ref="H4:H19" si="3">SUM(MID(N4,3,1))+(MID(Q4,3,1)+(MID(T4,3,1)+(MID(W4,3,1)+(MID(Z4,3,1)+(MID(AC4,3,1)+(MID(AF4,3,1))+(MID(AI4,3,1))+(MID(AL4,3,1))+(MID(AO4,3,1)))))))</f>
        <v>33</v>
      </c>
      <c r="I4" s="7">
        <f t="shared" ref="I4:I19" si="4">SUM(MID(N4,5,1))+(MID(Q4,5,1)+(MID(T4,5,1)+(MID(W4,5,1)+(MID(Z4,5,1)+(MID(AC4,5,1)+(MID(AF4,5,1))+(MID(AI4,5,1))+(MID(AL4,5,1))+(MID(AO4,5,1)))))))</f>
        <v>17</v>
      </c>
      <c r="J4" s="1">
        <f t="shared" ref="J4:J19" si="5">SUM(P4,S4,V4,Y4,AB4,AE4,AH4,AK4,AN4,AQ4)</f>
        <v>122.89000000000001</v>
      </c>
      <c r="K4" s="6">
        <v>5</v>
      </c>
      <c r="L4" s="6">
        <f t="shared" ref="L4:L33" si="6">H4+I4</f>
        <v>50</v>
      </c>
      <c r="M4" s="35">
        <f t="shared" ref="M4:M33" si="7">IF(ISERROR((J4)/L4),0,(J4)/L4)</f>
        <v>2.4578000000000002</v>
      </c>
      <c r="N4" s="96" t="s">
        <v>34</v>
      </c>
      <c r="O4" s="52">
        <v>30</v>
      </c>
      <c r="P4" s="43">
        <v>15.41</v>
      </c>
      <c r="Q4" s="63" t="s">
        <v>38</v>
      </c>
      <c r="R4" s="52">
        <v>24.18</v>
      </c>
      <c r="S4" s="43">
        <v>6.2</v>
      </c>
      <c r="T4" s="96" t="s">
        <v>32</v>
      </c>
      <c r="U4" s="52">
        <v>30.56</v>
      </c>
      <c r="V4" s="43">
        <v>15.84</v>
      </c>
      <c r="W4" s="85" t="s">
        <v>34</v>
      </c>
      <c r="X4" s="52">
        <v>26.05</v>
      </c>
      <c r="Y4" s="43">
        <v>12.43</v>
      </c>
      <c r="Z4" s="85" t="s">
        <v>32</v>
      </c>
      <c r="AA4" s="52">
        <v>26.22</v>
      </c>
      <c r="AB4" s="43">
        <v>14.2</v>
      </c>
      <c r="AC4" s="85" t="s">
        <v>34</v>
      </c>
      <c r="AD4" s="52">
        <v>24.93</v>
      </c>
      <c r="AE4" s="43">
        <v>11.82</v>
      </c>
      <c r="AF4" s="85" t="s">
        <v>30</v>
      </c>
      <c r="AG4" s="52">
        <v>25.87</v>
      </c>
      <c r="AH4" s="43">
        <v>20.2</v>
      </c>
      <c r="AI4" s="96" t="s">
        <v>36</v>
      </c>
      <c r="AJ4" s="52">
        <v>28.63</v>
      </c>
      <c r="AK4" s="43">
        <v>9.76</v>
      </c>
      <c r="AL4" s="63" t="s">
        <v>34</v>
      </c>
      <c r="AM4" s="52">
        <v>29.82</v>
      </c>
      <c r="AN4" s="43">
        <v>17.03</v>
      </c>
      <c r="AO4" s="62" t="s">
        <v>65</v>
      </c>
      <c r="AP4" s="53"/>
      <c r="AQ4" s="2"/>
      <c r="AR4" s="53">
        <f t="shared" ref="AR4:AR33" si="8">IF(ISERROR(AVERAGE(O4,R4,U4,X4,AA4,AD4,AG4,AJ4,AM4,AP4)),0,(AVERAGE(O4,R4,U4,X4,AA4,AD4,AG4,AJ4,AM4,AP4)))</f>
        <v>27.362222222222222</v>
      </c>
      <c r="AS4" s="43">
        <f t="shared" ref="AS4:AS33" si="9">AR4+F4</f>
        <v>35.362222222222222</v>
      </c>
      <c r="AU4" s="7" t="str">
        <f>IF(N4="A 0-0","",IF(SUM(IF(AND((LEFT(N4,1)="A"),(MID(N4,3,1)="4")),1,0)+IF(AND((LEFT(N4,1)="B"),(MID(N4,3,1)="3")),1,0))=1,"P","O"))</f>
        <v>P</v>
      </c>
      <c r="AV4" s="7" t="str">
        <f>IF(Q4="A 0-0","",IF(SUM(IF(AND((LEFT(Q4,1)="A"),(MID(Q4,3,1)="4")),1,0)+IF(AND((LEFT(Q4,1)="B"),(MID(Q4,3,1)="3")),1,0))=1,"P","O"))</f>
        <v>O</v>
      </c>
      <c r="AW4" s="7" t="str">
        <f>IF(T4="A 0-0","",IF(SUM(IF(AND((LEFT(T4,1)="A"),(MID(T4,3,1)="4")),1,0)+IF(AND((LEFT(T4,1)="B"),(MID(T4,3,1)="3")),1,0))=1,"P","O"))</f>
        <v>P</v>
      </c>
      <c r="AX4" s="7" t="str">
        <f>IF(W4="A 0-0","",IF(SUM(IF(AND((LEFT(W4,1)="A"),(MID(W4,3,1)="4")),1,0)+IF(AND((LEFT(W4,1)="B"),(MID(W4,3,1)="3")),1,0))=1,"P","O"))</f>
        <v>P</v>
      </c>
      <c r="AY4" s="7" t="str">
        <f>IF(Z4="A 0-0","",IF(SUM(IF(AND((LEFT(Z4,1)="A"),(MID(Z4,3,1)="4")),1,0)+IF(AND((LEFT(Z4,1)="B"),(MID(Z4,3,1)="3")),1,0))=1,"P","O"))</f>
        <v>P</v>
      </c>
      <c r="AZ4" s="7" t="str">
        <f>IF(AC4="A 0-0","",IF(SUM(IF(AND((LEFT(AC4,1)="A"),(MID(AC4,3,1)="4")),1,0)+IF(AND((LEFT(AC4,1)="B"),(MID(AC4,3,1)="3")),1,0))=1,"P","O"))</f>
        <v>P</v>
      </c>
      <c r="BA4" s="7" t="str">
        <f>IF(AF4="A 0-0","",IF(SUM(IF(AND((LEFT(AF4,1)="A"),(MID(AF4,3,1)="4")),1,0)+IF(AND((LEFT(AF4,1)="B"),(MID(AF4,3,1)="3")),1,0))=1,"P","O"))</f>
        <v>P</v>
      </c>
      <c r="BB4" s="7" t="str">
        <f>IF(AI4="A 0-0","",IF(SUM(IF(AND((LEFT(AI4,1)="A"),(MID(AI4,3,1)="4")),1,0)+IF(AND((LEFT(AI4,1)="B"),(MID(AI4,3,1)="3")),1,0))=1,"P","O"))</f>
        <v>P</v>
      </c>
      <c r="BC4" s="7" t="str">
        <f>IF(AL4="A 0-0","",IF(SUM(IF(AND((LEFT(AL4,1)="A"),(MID(AL4,3,1)="4")),1,0)+IF(AND((LEFT(AL4,1)="B"),(MID(AL4,3,1)="3")),1,0))=1,"P","O"))</f>
        <v>P</v>
      </c>
      <c r="BD4" s="7" t="str">
        <f>IF(AO4="A 0-0","",IF(SUM(IF(AND((LEFT(AO4,1)="A"),(MID(AO4,3,1)="4")),1,0)+IF(AND((LEFT(AO4,1)="B"),(MID(AO4,3,1)="3")),1,0))=1,"P","O"))</f>
        <v/>
      </c>
      <c r="BE4" s="126" t="str">
        <f>CONCATENATE(BC4,BB4,BA4,AZ4,AY4,AX4,AW4,AV4,AU4)</f>
        <v>PPPPPPPOP</v>
      </c>
      <c r="BG4" s="126" t="str">
        <f>LEFT(BE4,5)</f>
        <v>PPPPP</v>
      </c>
    </row>
    <row r="5" spans="2:59" x14ac:dyDescent="0.25">
      <c r="B5" s="64">
        <v>2</v>
      </c>
      <c r="D5" s="50" t="s">
        <v>31</v>
      </c>
      <c r="E5" s="48">
        <f t="shared" si="0"/>
        <v>7</v>
      </c>
      <c r="F5" s="7">
        <f t="shared" si="1"/>
        <v>5</v>
      </c>
      <c r="G5" s="7">
        <f t="shared" si="2"/>
        <v>2</v>
      </c>
      <c r="H5" s="7">
        <f t="shared" si="3"/>
        <v>25</v>
      </c>
      <c r="I5" s="7">
        <f t="shared" si="4"/>
        <v>18</v>
      </c>
      <c r="J5" s="1">
        <f t="shared" si="5"/>
        <v>125.41999999999999</v>
      </c>
      <c r="K5" s="7">
        <v>1</v>
      </c>
      <c r="L5" s="7">
        <f t="shared" si="6"/>
        <v>43</v>
      </c>
      <c r="M5" s="35">
        <f t="shared" si="7"/>
        <v>2.9167441860465115</v>
      </c>
      <c r="N5" s="61" t="s">
        <v>44</v>
      </c>
      <c r="O5" s="53">
        <v>25.85</v>
      </c>
      <c r="P5" s="2">
        <v>18.5</v>
      </c>
      <c r="Q5" s="61" t="s">
        <v>40</v>
      </c>
      <c r="R5" s="53">
        <v>27.13</v>
      </c>
      <c r="S5" s="2">
        <v>15.22</v>
      </c>
      <c r="T5" s="62" t="s">
        <v>65</v>
      </c>
      <c r="U5" s="53"/>
      <c r="V5" s="2"/>
      <c r="W5" s="75" t="s">
        <v>36</v>
      </c>
      <c r="X5" s="53">
        <v>29.91</v>
      </c>
      <c r="Y5" s="2">
        <v>10.97</v>
      </c>
      <c r="Z5" s="75" t="s">
        <v>30</v>
      </c>
      <c r="AA5" s="53">
        <v>28.87</v>
      </c>
      <c r="AB5" s="2">
        <v>25</v>
      </c>
      <c r="AC5" s="75" t="s">
        <v>32</v>
      </c>
      <c r="AD5" s="53">
        <v>29.7</v>
      </c>
      <c r="AE5" s="2">
        <v>14.04</v>
      </c>
      <c r="AF5" s="62" t="s">
        <v>30</v>
      </c>
      <c r="AG5" s="53">
        <v>26.47</v>
      </c>
      <c r="AH5" s="2">
        <v>19.12</v>
      </c>
      <c r="AI5" s="61" t="s">
        <v>65</v>
      </c>
      <c r="AJ5" s="53"/>
      <c r="AK5" s="2"/>
      <c r="AL5" s="62" t="s">
        <v>30</v>
      </c>
      <c r="AM5" s="53">
        <v>27.21</v>
      </c>
      <c r="AN5" s="2">
        <v>22.57</v>
      </c>
      <c r="AO5" s="62" t="s">
        <v>65</v>
      </c>
      <c r="AP5" s="53"/>
      <c r="AQ5" s="2"/>
      <c r="AR5" s="53">
        <f t="shared" si="8"/>
        <v>27.877142857142861</v>
      </c>
      <c r="AS5" s="2">
        <f t="shared" si="9"/>
        <v>32.877142857142857</v>
      </c>
      <c r="AU5" s="7" t="str">
        <f>IF(N5="A 0-0","",IF(SUM(IF(AND((LEFT(N5,1)="A"),(MID(N5,3,1)="4")),1,0)+IF(AND((LEFT(N5,1)="B"),(MID(N5,3,1)="3")),1,0))=1,"P","O"))</f>
        <v>O</v>
      </c>
      <c r="AV5" s="7" t="str">
        <f>IF(Q5="A 0-0","",IF(SUM(IF(AND((LEFT(Q5,1)="A"),(MID(Q5,3,1)="4")),1,0)+IF(AND((LEFT(Q5,1)="B"),(MID(Q5,3,1)="3")),1,0))=1,"P","O"))</f>
        <v>O</v>
      </c>
      <c r="AW5" s="7" t="str">
        <f>IF(T5="A 0-0","",IF(SUM(IF(AND((LEFT(T5,1)="A"),(MID(T5,3,1)="4")),1,0)+IF(AND((LEFT(T5,1)="B"),(MID(T5,3,1)="3")),1,0))=1,"P","O"))</f>
        <v/>
      </c>
      <c r="AX5" s="7" t="str">
        <f>IF(W5="A 0-0","",IF(SUM(IF(AND((LEFT(W5,1)="A"),(MID(W5,3,1)="4")),1,0)+IF(AND((LEFT(W5,1)="B"),(MID(W5,3,1)="3")),1,0))=1,"P","O"))</f>
        <v>P</v>
      </c>
      <c r="AY5" s="7" t="str">
        <f>IF(Z5="A 0-0","",IF(SUM(IF(AND((LEFT(Z5,1)="A"),(MID(Z5,3,1)="4")),1,0)+IF(AND((LEFT(Z5,1)="B"),(MID(Z5,3,1)="3")),1,0))=1,"P","O"))</f>
        <v>P</v>
      </c>
      <c r="AZ5" s="7" t="str">
        <f>IF(AC5="A 0-0","",IF(SUM(IF(AND((LEFT(AC5,1)="A"),(MID(AC5,3,1)="4")),1,0)+IF(AND((LEFT(AC5,1)="B"),(MID(AC5,3,1)="3")),1,0))=1,"P","O"))</f>
        <v>P</v>
      </c>
      <c r="BA5" s="7" t="str">
        <f>IF(AF5="A 0-0","",IF(SUM(IF(AND((LEFT(AF5,1)="A"),(MID(AF5,3,1)="4")),1,0)+IF(AND((LEFT(AF5,1)="B"),(MID(AF5,3,1)="3")),1,0))=1,"P","O"))</f>
        <v>P</v>
      </c>
      <c r="BB5" s="7" t="str">
        <f>IF(AI5="A 0-0","",IF(SUM(IF(AND((LEFT(AI5,1)="A"),(MID(AI5,3,1)="4")),1,0)+IF(AND((LEFT(AI5,1)="B"),(MID(AI5,3,1)="3")),1,0))=1,"P","O"))</f>
        <v/>
      </c>
      <c r="BC5" s="7" t="str">
        <f>IF(AL5="A 0-0","",IF(SUM(IF(AND((LEFT(AL5,1)="A"),(MID(AL5,3,1)="4")),1,0)+IF(AND((LEFT(AL5,1)="B"),(MID(AL5,3,1)="3")),1,0))=1,"P","O"))</f>
        <v>P</v>
      </c>
      <c r="BD5" s="7" t="str">
        <f t="shared" ref="BD5:BD39" si="10">IF(AO5="A 0-0","",IF(SUM(IF(AND((LEFT(AO5,1)="A"),(MID(AO5,3,1)="4")),1,0)+IF(AND((LEFT(AO5,1)="B"),(MID(AO5,3,1)="3")),1,0))=1,"P","O"))</f>
        <v/>
      </c>
      <c r="BE5" s="126" t="str">
        <f t="shared" ref="BE5:BE9" si="11">CONCATENATE(BC5,BB5,BA5,AZ5,AY5,AX5,AW5,AV5,AU5)</f>
        <v>PPPPPOO</v>
      </c>
      <c r="BG5" s="126" t="str">
        <f t="shared" ref="BG5:BG39" si="12">LEFT(BE5,5)</f>
        <v>PPPPP</v>
      </c>
    </row>
    <row r="6" spans="2:59" x14ac:dyDescent="0.25">
      <c r="B6" s="64">
        <v>3</v>
      </c>
      <c r="D6" s="50" t="s">
        <v>68</v>
      </c>
      <c r="E6" s="48">
        <f t="shared" si="0"/>
        <v>9</v>
      </c>
      <c r="F6" s="7">
        <f t="shared" si="1"/>
        <v>6</v>
      </c>
      <c r="G6" s="7">
        <f t="shared" si="2"/>
        <v>3</v>
      </c>
      <c r="H6" s="7">
        <f t="shared" si="3"/>
        <v>27</v>
      </c>
      <c r="I6" s="7">
        <f t="shared" si="4"/>
        <v>22</v>
      </c>
      <c r="J6" s="1">
        <f t="shared" si="5"/>
        <v>99.820000000000007</v>
      </c>
      <c r="K6" s="7">
        <v>1</v>
      </c>
      <c r="L6" s="7">
        <f t="shared" si="6"/>
        <v>49</v>
      </c>
      <c r="M6" s="35">
        <f t="shared" si="7"/>
        <v>2.0371428571428574</v>
      </c>
      <c r="N6" s="62" t="s">
        <v>18</v>
      </c>
      <c r="O6" s="53">
        <v>23.07</v>
      </c>
      <c r="P6" s="2">
        <v>5.65</v>
      </c>
      <c r="Q6" s="75" t="s">
        <v>18</v>
      </c>
      <c r="R6" s="53">
        <v>26.81</v>
      </c>
      <c r="S6" s="2">
        <v>13.52</v>
      </c>
      <c r="T6" s="75" t="s">
        <v>19</v>
      </c>
      <c r="U6" s="53">
        <v>31.31</v>
      </c>
      <c r="V6" s="2">
        <v>6.74</v>
      </c>
      <c r="W6" s="62" t="s">
        <v>26</v>
      </c>
      <c r="X6" s="53">
        <v>25.84</v>
      </c>
      <c r="Y6" s="2">
        <v>9.9600000000000009</v>
      </c>
      <c r="Z6" s="62" t="s">
        <v>34</v>
      </c>
      <c r="AA6" s="53">
        <v>24.98</v>
      </c>
      <c r="AB6" s="2">
        <v>14</v>
      </c>
      <c r="AC6" s="61" t="s">
        <v>44</v>
      </c>
      <c r="AD6" s="53">
        <v>23.2</v>
      </c>
      <c r="AE6" s="2">
        <v>12.94</v>
      </c>
      <c r="AF6" s="62" t="s">
        <v>30</v>
      </c>
      <c r="AG6" s="53">
        <v>25.05</v>
      </c>
      <c r="AH6" s="2">
        <v>17</v>
      </c>
      <c r="AI6" s="61" t="s">
        <v>40</v>
      </c>
      <c r="AJ6" s="53">
        <v>23.57</v>
      </c>
      <c r="AK6" s="2">
        <v>8.2100000000000009</v>
      </c>
      <c r="AL6" s="62" t="s">
        <v>40</v>
      </c>
      <c r="AM6" s="53">
        <v>25.82</v>
      </c>
      <c r="AN6" s="2">
        <v>11.8</v>
      </c>
      <c r="AO6" s="62" t="s">
        <v>65</v>
      </c>
      <c r="AP6" s="53"/>
      <c r="AQ6" s="2"/>
      <c r="AR6" s="53">
        <f t="shared" si="8"/>
        <v>25.516666666666666</v>
      </c>
      <c r="AS6" s="2">
        <f t="shared" si="9"/>
        <v>31.516666666666666</v>
      </c>
      <c r="AU6" s="7" t="str">
        <f t="shared" ref="AU6:AU39" si="13">IF(N6="A 0-0","",IF(SUM(IF(AND((LEFT(N6,1)="A"),(MID(N6,3,1)="4")),1,0)+IF(AND((LEFT(N6,1)="B"),(MID(N6,3,1)="3")),1,0))=1,"P","O"))</f>
        <v>P</v>
      </c>
      <c r="AV6" s="7" t="str">
        <f t="shared" ref="AV6:AV39" si="14">IF(Q6="A 0-0","",IF(SUM(IF(AND((LEFT(Q6,1)="A"),(MID(Q6,3,1)="4")),1,0)+IF(AND((LEFT(Q6,1)="B"),(MID(Q6,3,1)="3")),1,0))=1,"P","O"))</f>
        <v>P</v>
      </c>
      <c r="AW6" s="7" t="str">
        <f t="shared" ref="AW6:AW39" si="15">IF(T6="A 0-0","",IF(SUM(IF(AND((LEFT(T6,1)="A"),(MID(T6,3,1)="4")),1,0)+IF(AND((LEFT(T6,1)="B"),(MID(T6,3,1)="3")),1,0))=1,"P","O"))</f>
        <v>P</v>
      </c>
      <c r="AX6" s="7" t="str">
        <f t="shared" ref="AX6:AX39" si="16">IF(W6="A 0-0","",IF(SUM(IF(AND((LEFT(W6,1)="A"),(MID(W6,3,1)="4")),1,0)+IF(AND((LEFT(W6,1)="B"),(MID(W6,3,1)="3")),1,0))=1,"P","O"))</f>
        <v>P</v>
      </c>
      <c r="AY6" s="7" t="str">
        <f t="shared" ref="AY6:AY39" si="17">IF(Z6="A 0-0","",IF(SUM(IF(AND((LEFT(Z6,1)="A"),(MID(Z6,3,1)="4")),1,0)+IF(AND((LEFT(Z6,1)="B"),(MID(Z6,3,1)="3")),1,0))=1,"P","O"))</f>
        <v>P</v>
      </c>
      <c r="AZ6" s="7" t="str">
        <f t="shared" ref="AZ6:AZ39" si="18">IF(AC6="A 0-0","",IF(SUM(IF(AND((LEFT(AC6,1)="A"),(MID(AC6,3,1)="4")),1,0)+IF(AND((LEFT(AC6,1)="B"),(MID(AC6,3,1)="3")),1,0))=1,"P","O"))</f>
        <v>O</v>
      </c>
      <c r="BA6" s="7" t="str">
        <f t="shared" ref="BA6:BA39" si="19">IF(AF6="A 0-0","",IF(SUM(IF(AND((LEFT(AF6,1)="A"),(MID(AF6,3,1)="4")),1,0)+IF(AND((LEFT(AF6,1)="B"),(MID(AF6,3,1)="3")),1,0))=1,"P","O"))</f>
        <v>P</v>
      </c>
      <c r="BB6" s="7" t="str">
        <f t="shared" ref="BB6:BB39" si="20">IF(AI6="A 0-0","",IF(SUM(IF(AND((LEFT(AI6,1)="A"),(MID(AI6,3,1)="4")),1,0)+IF(AND((LEFT(AI6,1)="B"),(MID(AI6,3,1)="3")),1,0))=1,"P","O"))</f>
        <v>O</v>
      </c>
      <c r="BC6" s="7" t="str">
        <f t="shared" ref="BC6:BC39" si="21">IF(AL6="A 0-0","",IF(SUM(IF(AND((LEFT(AL6,1)="A"),(MID(AL6,3,1)="4")),1,0)+IF(AND((LEFT(AL6,1)="B"),(MID(AL6,3,1)="3")),1,0))=1,"P","O"))</f>
        <v>O</v>
      </c>
      <c r="BD6" s="7" t="str">
        <f t="shared" si="10"/>
        <v/>
      </c>
      <c r="BE6" s="126" t="str">
        <f t="shared" si="11"/>
        <v>OOPOPPPPP</v>
      </c>
      <c r="BG6" s="126" t="str">
        <f t="shared" si="12"/>
        <v>OOPOP</v>
      </c>
    </row>
    <row r="7" spans="2:59" x14ac:dyDescent="0.25">
      <c r="B7" s="64">
        <v>4</v>
      </c>
      <c r="D7" s="50" t="s">
        <v>28</v>
      </c>
      <c r="E7" s="48">
        <f t="shared" si="0"/>
        <v>9</v>
      </c>
      <c r="F7" s="7">
        <f t="shared" si="1"/>
        <v>6</v>
      </c>
      <c r="G7" s="7">
        <f t="shared" si="2"/>
        <v>3</v>
      </c>
      <c r="H7" s="7">
        <f t="shared" si="3"/>
        <v>21</v>
      </c>
      <c r="I7" s="7">
        <f t="shared" si="4"/>
        <v>17</v>
      </c>
      <c r="J7" s="1">
        <f t="shared" si="5"/>
        <v>58.5</v>
      </c>
      <c r="K7" s="7">
        <v>1</v>
      </c>
      <c r="L7" s="7">
        <f t="shared" si="6"/>
        <v>38</v>
      </c>
      <c r="M7" s="35">
        <f t="shared" si="7"/>
        <v>1.5394736842105263</v>
      </c>
      <c r="N7" s="62" t="s">
        <v>32</v>
      </c>
      <c r="O7" s="53">
        <v>25.14</v>
      </c>
      <c r="P7" s="2">
        <v>9.16</v>
      </c>
      <c r="Q7" s="61" t="s">
        <v>90</v>
      </c>
      <c r="R7" s="53">
        <v>23.37</v>
      </c>
      <c r="S7" s="2">
        <v>4.71</v>
      </c>
      <c r="T7" s="61" t="s">
        <v>90</v>
      </c>
      <c r="U7" s="53">
        <v>20.89</v>
      </c>
      <c r="V7" s="2">
        <v>2.2000000000000002</v>
      </c>
      <c r="W7" s="62" t="s">
        <v>26</v>
      </c>
      <c r="X7" s="53">
        <v>26.61</v>
      </c>
      <c r="Y7" s="2">
        <v>7.88</v>
      </c>
      <c r="Z7" s="61" t="s">
        <v>21</v>
      </c>
      <c r="AA7" s="53">
        <v>21.21</v>
      </c>
      <c r="AB7" s="2">
        <v>6.65</v>
      </c>
      <c r="AC7" s="75" t="s">
        <v>26</v>
      </c>
      <c r="AD7" s="53">
        <v>23.59</v>
      </c>
      <c r="AE7" s="2">
        <v>6.11</v>
      </c>
      <c r="AF7" s="75" t="s">
        <v>18</v>
      </c>
      <c r="AG7" s="53">
        <v>24.7</v>
      </c>
      <c r="AH7" s="2">
        <v>4.55</v>
      </c>
      <c r="AI7" s="75" t="s">
        <v>19</v>
      </c>
      <c r="AJ7" s="53">
        <v>28.36</v>
      </c>
      <c r="AK7" s="2">
        <v>7.99</v>
      </c>
      <c r="AL7" s="61" t="s">
        <v>32</v>
      </c>
      <c r="AM7" s="53">
        <v>28.06</v>
      </c>
      <c r="AN7" s="2">
        <v>9.25</v>
      </c>
      <c r="AO7" s="62" t="s">
        <v>65</v>
      </c>
      <c r="AP7" s="53"/>
      <c r="AQ7" s="2"/>
      <c r="AR7" s="53">
        <f t="shared" si="8"/>
        <v>24.658888888888889</v>
      </c>
      <c r="AS7" s="2">
        <f t="shared" si="9"/>
        <v>30.658888888888889</v>
      </c>
      <c r="AU7" s="7" t="str">
        <f t="shared" si="13"/>
        <v>P</v>
      </c>
      <c r="AV7" s="7" t="str">
        <f t="shared" si="14"/>
        <v>O</v>
      </c>
      <c r="AW7" s="7" t="str">
        <f t="shared" si="15"/>
        <v>O</v>
      </c>
      <c r="AX7" s="7" t="str">
        <f t="shared" si="16"/>
        <v>P</v>
      </c>
      <c r="AY7" s="7" t="str">
        <f t="shared" si="17"/>
        <v>O</v>
      </c>
      <c r="AZ7" s="7" t="str">
        <f t="shared" si="18"/>
        <v>P</v>
      </c>
      <c r="BA7" s="7" t="str">
        <f t="shared" si="19"/>
        <v>P</v>
      </c>
      <c r="BB7" s="7" t="str">
        <f t="shared" si="20"/>
        <v>P</v>
      </c>
      <c r="BC7" s="7" t="str">
        <f t="shared" si="21"/>
        <v>P</v>
      </c>
      <c r="BD7" s="7" t="str">
        <f t="shared" si="10"/>
        <v/>
      </c>
      <c r="BE7" s="126" t="str">
        <f t="shared" si="11"/>
        <v>PPPPOPOOP</v>
      </c>
      <c r="BG7" s="126" t="str">
        <f t="shared" si="12"/>
        <v>PPPPO</v>
      </c>
    </row>
    <row r="8" spans="2:59" x14ac:dyDescent="0.25">
      <c r="B8" s="64">
        <v>5</v>
      </c>
      <c r="D8" s="50" t="s">
        <v>27</v>
      </c>
      <c r="E8" s="48">
        <f t="shared" si="0"/>
        <v>9</v>
      </c>
      <c r="F8" s="7">
        <f t="shared" si="1"/>
        <v>6</v>
      </c>
      <c r="G8" s="7">
        <f t="shared" si="2"/>
        <v>3</v>
      </c>
      <c r="H8" s="7">
        <f t="shared" si="3"/>
        <v>30</v>
      </c>
      <c r="I8" s="7">
        <f t="shared" si="4"/>
        <v>22</v>
      </c>
      <c r="J8" s="1">
        <f t="shared" si="5"/>
        <v>99.499999999999986</v>
      </c>
      <c r="K8" s="7"/>
      <c r="L8" s="7">
        <f t="shared" si="6"/>
        <v>52</v>
      </c>
      <c r="M8" s="35">
        <f t="shared" si="7"/>
        <v>1.9134615384615381</v>
      </c>
      <c r="N8" s="75" t="s">
        <v>19</v>
      </c>
      <c r="O8" s="53">
        <v>26.84</v>
      </c>
      <c r="P8" s="2">
        <v>7.8</v>
      </c>
      <c r="Q8" s="61" t="s">
        <v>44</v>
      </c>
      <c r="R8" s="53">
        <v>24.68</v>
      </c>
      <c r="S8" s="2">
        <v>14.99</v>
      </c>
      <c r="T8" s="62" t="s">
        <v>30</v>
      </c>
      <c r="U8" s="53">
        <v>24.73</v>
      </c>
      <c r="V8" s="2">
        <v>11.94</v>
      </c>
      <c r="W8" s="62" t="s">
        <v>34</v>
      </c>
      <c r="X8" s="53">
        <v>23.2</v>
      </c>
      <c r="Y8" s="2">
        <v>8.94</v>
      </c>
      <c r="Z8" s="61" t="s">
        <v>38</v>
      </c>
      <c r="AA8" s="53">
        <v>23.24</v>
      </c>
      <c r="AB8" s="2">
        <v>7.8</v>
      </c>
      <c r="AC8" s="62" t="s">
        <v>34</v>
      </c>
      <c r="AD8" s="53">
        <v>26.04</v>
      </c>
      <c r="AE8" s="2">
        <v>13.43</v>
      </c>
      <c r="AF8" s="61" t="s">
        <v>44</v>
      </c>
      <c r="AG8" s="53">
        <v>24.61</v>
      </c>
      <c r="AH8" s="2">
        <v>16.2</v>
      </c>
      <c r="AI8" s="62" t="s">
        <v>34</v>
      </c>
      <c r="AJ8" s="53">
        <v>22.64</v>
      </c>
      <c r="AK8" s="2">
        <v>8.6</v>
      </c>
      <c r="AL8" s="62" t="s">
        <v>32</v>
      </c>
      <c r="AM8" s="53">
        <v>24.27</v>
      </c>
      <c r="AN8" s="2">
        <v>9.8000000000000007</v>
      </c>
      <c r="AO8" s="62" t="s">
        <v>65</v>
      </c>
      <c r="AP8" s="53"/>
      <c r="AQ8" s="2"/>
      <c r="AR8" s="53">
        <f t="shared" si="8"/>
        <v>24.472222222222218</v>
      </c>
      <c r="AS8" s="2">
        <f t="shared" si="9"/>
        <v>30.472222222222218</v>
      </c>
      <c r="AU8" s="7" t="str">
        <f t="shared" si="13"/>
        <v>P</v>
      </c>
      <c r="AV8" s="7" t="str">
        <f t="shared" si="14"/>
        <v>O</v>
      </c>
      <c r="AW8" s="7" t="str">
        <f t="shared" si="15"/>
        <v>P</v>
      </c>
      <c r="AX8" s="7" t="str">
        <f t="shared" si="16"/>
        <v>P</v>
      </c>
      <c r="AY8" s="7" t="str">
        <f t="shared" si="17"/>
        <v>O</v>
      </c>
      <c r="AZ8" s="7" t="str">
        <f t="shared" si="18"/>
        <v>P</v>
      </c>
      <c r="BA8" s="7" t="str">
        <f t="shared" si="19"/>
        <v>O</v>
      </c>
      <c r="BB8" s="7" t="str">
        <f t="shared" si="20"/>
        <v>P</v>
      </c>
      <c r="BC8" s="7" t="str">
        <f t="shared" si="21"/>
        <v>P</v>
      </c>
      <c r="BD8" s="7" t="str">
        <f t="shared" si="10"/>
        <v/>
      </c>
      <c r="BE8" s="126" t="str">
        <f t="shared" si="11"/>
        <v>PPOPOPPOP</v>
      </c>
      <c r="BG8" s="126" t="str">
        <f t="shared" si="12"/>
        <v>PPOPO</v>
      </c>
    </row>
    <row r="9" spans="2:59" x14ac:dyDescent="0.25">
      <c r="B9" s="64">
        <v>6</v>
      </c>
      <c r="D9" s="50" t="s">
        <v>53</v>
      </c>
      <c r="E9" s="48">
        <f t="shared" si="0"/>
        <v>8</v>
      </c>
      <c r="F9" s="7">
        <f t="shared" si="1"/>
        <v>4</v>
      </c>
      <c r="G9" s="7">
        <f t="shared" si="2"/>
        <v>4</v>
      </c>
      <c r="H9" s="7">
        <f t="shared" si="3"/>
        <v>26</v>
      </c>
      <c r="I9" s="7">
        <f t="shared" si="4"/>
        <v>23</v>
      </c>
      <c r="J9" s="1">
        <f t="shared" si="5"/>
        <v>110.5</v>
      </c>
      <c r="K9" s="7">
        <v>10</v>
      </c>
      <c r="L9" s="7">
        <f t="shared" si="6"/>
        <v>49</v>
      </c>
      <c r="M9" s="35">
        <f t="shared" si="7"/>
        <v>2.2551020408163267</v>
      </c>
      <c r="N9" s="61" t="s">
        <v>44</v>
      </c>
      <c r="O9" s="53">
        <v>26.2</v>
      </c>
      <c r="P9" s="2">
        <v>15.42</v>
      </c>
      <c r="Q9" s="62" t="s">
        <v>30</v>
      </c>
      <c r="R9" s="53">
        <v>27.47</v>
      </c>
      <c r="S9" s="2">
        <v>15.96</v>
      </c>
      <c r="T9" s="61" t="s">
        <v>40</v>
      </c>
      <c r="U9" s="53">
        <v>24.83</v>
      </c>
      <c r="V9" s="2">
        <v>12.88</v>
      </c>
      <c r="W9" s="62" t="s">
        <v>32</v>
      </c>
      <c r="X9" s="53">
        <v>25.85</v>
      </c>
      <c r="Y9" s="2">
        <v>11.35</v>
      </c>
      <c r="Z9" s="61" t="s">
        <v>40</v>
      </c>
      <c r="AA9" s="53">
        <v>25.99</v>
      </c>
      <c r="AB9" s="2">
        <v>11.14</v>
      </c>
      <c r="AC9" s="62" t="s">
        <v>34</v>
      </c>
      <c r="AD9" s="53">
        <v>26.97</v>
      </c>
      <c r="AE9" s="2">
        <v>14.3</v>
      </c>
      <c r="AF9" s="62" t="s">
        <v>32</v>
      </c>
      <c r="AG9" s="53">
        <v>26.31</v>
      </c>
      <c r="AH9" s="2">
        <v>10.65</v>
      </c>
      <c r="AI9" s="61" t="s">
        <v>44</v>
      </c>
      <c r="AJ9" s="53">
        <v>27.91</v>
      </c>
      <c r="AK9" s="2">
        <v>18.8</v>
      </c>
      <c r="AL9" s="62" t="s">
        <v>65</v>
      </c>
      <c r="AM9" s="53"/>
      <c r="AN9" s="2"/>
      <c r="AO9" s="62" t="s">
        <v>65</v>
      </c>
      <c r="AP9" s="53"/>
      <c r="AQ9" s="2"/>
      <c r="AR9" s="53">
        <f t="shared" si="8"/>
        <v>26.44125</v>
      </c>
      <c r="AS9" s="2">
        <f t="shared" si="9"/>
        <v>30.44125</v>
      </c>
      <c r="AU9" s="7" t="str">
        <f t="shared" si="13"/>
        <v>O</v>
      </c>
      <c r="AV9" s="7" t="str">
        <f t="shared" si="14"/>
        <v>P</v>
      </c>
      <c r="AW9" s="7" t="str">
        <f t="shared" si="15"/>
        <v>O</v>
      </c>
      <c r="AX9" s="7" t="str">
        <f t="shared" si="16"/>
        <v>P</v>
      </c>
      <c r="AY9" s="7" t="str">
        <f t="shared" si="17"/>
        <v>O</v>
      </c>
      <c r="AZ9" s="7" t="str">
        <f t="shared" si="18"/>
        <v>P</v>
      </c>
      <c r="BA9" s="7" t="str">
        <f t="shared" si="19"/>
        <v>P</v>
      </c>
      <c r="BB9" s="7" t="str">
        <f t="shared" si="20"/>
        <v>O</v>
      </c>
      <c r="BC9" s="7" t="str">
        <f t="shared" si="21"/>
        <v/>
      </c>
      <c r="BD9" s="7" t="str">
        <f t="shared" si="10"/>
        <v/>
      </c>
      <c r="BE9" s="126" t="str">
        <f t="shared" si="11"/>
        <v>OPPOPOPO</v>
      </c>
      <c r="BG9" s="126" t="str">
        <f t="shared" si="12"/>
        <v>OPPOP</v>
      </c>
    </row>
    <row r="10" spans="2:59" x14ac:dyDescent="0.25">
      <c r="B10" s="64">
        <v>7</v>
      </c>
      <c r="D10" s="50" t="s">
        <v>24</v>
      </c>
      <c r="E10" s="48">
        <f t="shared" si="0"/>
        <v>9</v>
      </c>
      <c r="F10" s="7">
        <f t="shared" si="1"/>
        <v>4</v>
      </c>
      <c r="G10" s="7">
        <f t="shared" si="2"/>
        <v>5</v>
      </c>
      <c r="H10" s="7">
        <f t="shared" si="3"/>
        <v>25</v>
      </c>
      <c r="I10" s="7">
        <f t="shared" si="4"/>
        <v>26</v>
      </c>
      <c r="J10" s="1">
        <f t="shared" si="5"/>
        <v>92.16</v>
      </c>
      <c r="K10" s="7">
        <v>6</v>
      </c>
      <c r="L10" s="7">
        <f t="shared" si="6"/>
        <v>51</v>
      </c>
      <c r="M10" s="35">
        <f t="shared" si="7"/>
        <v>1.8070588235294116</v>
      </c>
      <c r="N10" s="62" t="s">
        <v>32</v>
      </c>
      <c r="O10" s="53">
        <v>28.01</v>
      </c>
      <c r="P10" s="2">
        <v>10.82</v>
      </c>
      <c r="Q10" s="61" t="s">
        <v>44</v>
      </c>
      <c r="R10" s="53">
        <v>22.27</v>
      </c>
      <c r="S10" s="2">
        <v>10.35</v>
      </c>
      <c r="T10" s="61" t="s">
        <v>38</v>
      </c>
      <c r="U10" s="53">
        <v>26.89</v>
      </c>
      <c r="V10" s="2">
        <v>12.55</v>
      </c>
      <c r="W10" s="62" t="s">
        <v>32</v>
      </c>
      <c r="X10" s="53">
        <v>25.88</v>
      </c>
      <c r="Y10" s="2">
        <v>12.78</v>
      </c>
      <c r="Z10" s="61" t="s">
        <v>40</v>
      </c>
      <c r="AA10" s="53">
        <v>24.7</v>
      </c>
      <c r="AB10" s="2">
        <v>9.09</v>
      </c>
      <c r="AC10" s="61" t="s">
        <v>38</v>
      </c>
      <c r="AD10" s="53">
        <v>28.62</v>
      </c>
      <c r="AE10" s="2">
        <v>10.53</v>
      </c>
      <c r="AF10" s="61" t="s">
        <v>40</v>
      </c>
      <c r="AG10" s="53">
        <v>25.87</v>
      </c>
      <c r="AH10" s="2">
        <v>13.13</v>
      </c>
      <c r="AI10" s="62" t="s">
        <v>32</v>
      </c>
      <c r="AJ10" s="53">
        <v>26.37</v>
      </c>
      <c r="AK10" s="2">
        <v>12.91</v>
      </c>
      <c r="AL10" s="62" t="s">
        <v>30</v>
      </c>
      <c r="AM10" s="53">
        <v>24.79</v>
      </c>
      <c r="AN10" s="2">
        <v>0</v>
      </c>
      <c r="AO10" s="62" t="s">
        <v>65</v>
      </c>
      <c r="AP10" s="53"/>
      <c r="AQ10" s="2"/>
      <c r="AR10" s="53">
        <f t="shared" si="8"/>
        <v>25.933333333333334</v>
      </c>
      <c r="AS10" s="2">
        <f t="shared" si="9"/>
        <v>29.933333333333334</v>
      </c>
      <c r="AU10" s="7" t="str">
        <f t="shared" si="13"/>
        <v>P</v>
      </c>
      <c r="AV10" s="7" t="str">
        <f t="shared" si="14"/>
        <v>O</v>
      </c>
      <c r="AW10" s="7" t="str">
        <f t="shared" si="15"/>
        <v>O</v>
      </c>
      <c r="AX10" s="7" t="str">
        <f t="shared" si="16"/>
        <v>P</v>
      </c>
      <c r="AY10" s="7" t="str">
        <f t="shared" si="17"/>
        <v>O</v>
      </c>
      <c r="AZ10" s="7" t="str">
        <f t="shared" si="18"/>
        <v>O</v>
      </c>
      <c r="BA10" s="7" t="str">
        <f t="shared" si="19"/>
        <v>O</v>
      </c>
      <c r="BB10" s="7" t="str">
        <f t="shared" si="20"/>
        <v>P</v>
      </c>
      <c r="BC10" s="7" t="str">
        <f t="shared" si="21"/>
        <v>P</v>
      </c>
      <c r="BD10" s="7" t="str">
        <f t="shared" si="10"/>
        <v/>
      </c>
      <c r="BE10" s="126" t="str">
        <f>CONCATENATE(BD10,BC10,BB10,BA10,AZ10,AY10,AX10,AW10,AV10,AU10)</f>
        <v>PPOOOPOOP</v>
      </c>
      <c r="BG10" s="126" t="str">
        <f t="shared" si="12"/>
        <v>PPOOO</v>
      </c>
    </row>
    <row r="11" spans="2:59" x14ac:dyDescent="0.25">
      <c r="B11" s="64">
        <v>8</v>
      </c>
      <c r="D11" s="50" t="s">
        <v>109</v>
      </c>
      <c r="E11" s="48">
        <f t="shared" si="0"/>
        <v>6</v>
      </c>
      <c r="F11" s="7">
        <f t="shared" si="1"/>
        <v>4</v>
      </c>
      <c r="G11" s="7">
        <f t="shared" si="2"/>
        <v>2</v>
      </c>
      <c r="H11" s="7">
        <f t="shared" si="3"/>
        <v>15</v>
      </c>
      <c r="I11" s="7">
        <f t="shared" si="4"/>
        <v>9</v>
      </c>
      <c r="J11" s="1">
        <f t="shared" si="5"/>
        <v>52.01</v>
      </c>
      <c r="K11" s="7">
        <v>1</v>
      </c>
      <c r="L11" s="7">
        <f t="shared" si="6"/>
        <v>24</v>
      </c>
      <c r="M11" s="35">
        <f t="shared" si="7"/>
        <v>2.1670833333333333</v>
      </c>
      <c r="N11" s="62" t="s">
        <v>65</v>
      </c>
      <c r="O11" s="53"/>
      <c r="P11" s="2"/>
      <c r="Q11" s="62" t="s">
        <v>65</v>
      </c>
      <c r="R11" s="53"/>
      <c r="S11" s="2"/>
      <c r="T11" s="61" t="s">
        <v>47</v>
      </c>
      <c r="U11" s="53">
        <v>24.33</v>
      </c>
      <c r="V11" s="2">
        <v>3.8</v>
      </c>
      <c r="W11" s="62" t="s">
        <v>19</v>
      </c>
      <c r="X11" s="53">
        <v>26.84</v>
      </c>
      <c r="Y11" s="2">
        <v>7.45</v>
      </c>
      <c r="Z11" s="62" t="s">
        <v>26</v>
      </c>
      <c r="AA11" s="53">
        <v>25.56</v>
      </c>
      <c r="AB11" s="2">
        <v>8.1999999999999993</v>
      </c>
      <c r="AC11" s="61" t="s">
        <v>17</v>
      </c>
      <c r="AD11" s="53">
        <v>27.7</v>
      </c>
      <c r="AE11" s="2">
        <v>12.25</v>
      </c>
      <c r="AF11" s="62" t="s">
        <v>19</v>
      </c>
      <c r="AG11" s="53">
        <v>23.86</v>
      </c>
      <c r="AH11" s="2">
        <v>3.17</v>
      </c>
      <c r="AI11" s="62" t="s">
        <v>34</v>
      </c>
      <c r="AJ11" s="53">
        <v>24.53</v>
      </c>
      <c r="AK11" s="2">
        <v>17.14</v>
      </c>
      <c r="AL11" s="62" t="s">
        <v>65</v>
      </c>
      <c r="AM11" s="53"/>
      <c r="AN11" s="2"/>
      <c r="AO11" s="62" t="s">
        <v>65</v>
      </c>
      <c r="AP11" s="53"/>
      <c r="AQ11" s="2"/>
      <c r="AR11" s="53">
        <f t="shared" si="8"/>
        <v>25.470000000000002</v>
      </c>
      <c r="AS11" s="2">
        <f t="shared" si="9"/>
        <v>29.470000000000002</v>
      </c>
      <c r="AU11" s="7" t="str">
        <f t="shared" si="13"/>
        <v/>
      </c>
      <c r="AV11" s="7" t="str">
        <f t="shared" si="14"/>
        <v/>
      </c>
      <c r="AW11" s="7" t="str">
        <f t="shared" si="15"/>
        <v>O</v>
      </c>
      <c r="AX11" s="7" t="str">
        <f t="shared" si="16"/>
        <v>P</v>
      </c>
      <c r="AY11" s="7" t="str">
        <f t="shared" si="17"/>
        <v>P</v>
      </c>
      <c r="AZ11" s="7" t="str">
        <f t="shared" si="18"/>
        <v>O</v>
      </c>
      <c r="BA11" s="7" t="str">
        <f t="shared" si="19"/>
        <v>P</v>
      </c>
      <c r="BB11" s="7" t="str">
        <f t="shared" si="20"/>
        <v>P</v>
      </c>
      <c r="BC11" s="7" t="str">
        <f t="shared" si="21"/>
        <v/>
      </c>
      <c r="BD11" s="7" t="str">
        <f t="shared" si="10"/>
        <v/>
      </c>
      <c r="BE11" s="126" t="str">
        <f t="shared" ref="BE11:BE39" si="22">CONCATENATE(BD11,BC11,BB11,BA11,AZ11,AY11,AX11,AW11,AV11,AU11)</f>
        <v>PPOPPO</v>
      </c>
      <c r="BG11" s="126" t="str">
        <f t="shared" si="12"/>
        <v>PPOPP</v>
      </c>
    </row>
    <row r="12" spans="2:59" x14ac:dyDescent="0.25">
      <c r="B12" s="64">
        <v>9</v>
      </c>
      <c r="D12" s="50" t="s">
        <v>22</v>
      </c>
      <c r="E12" s="48">
        <f t="shared" si="0"/>
        <v>9</v>
      </c>
      <c r="F12" s="7">
        <f t="shared" si="1"/>
        <v>6</v>
      </c>
      <c r="G12" s="7">
        <f t="shared" si="2"/>
        <v>3</v>
      </c>
      <c r="H12" s="7">
        <f t="shared" si="3"/>
        <v>20</v>
      </c>
      <c r="I12" s="7">
        <f t="shared" si="4"/>
        <v>15</v>
      </c>
      <c r="J12" s="1">
        <f t="shared" si="5"/>
        <v>66.19</v>
      </c>
      <c r="K12" s="7">
        <v>1</v>
      </c>
      <c r="L12" s="7">
        <f t="shared" si="6"/>
        <v>35</v>
      </c>
      <c r="M12" s="35">
        <f t="shared" si="7"/>
        <v>1.891142857142857</v>
      </c>
      <c r="N12" s="62" t="s">
        <v>26</v>
      </c>
      <c r="O12" s="53">
        <v>20.149999999999999</v>
      </c>
      <c r="P12" s="2">
        <v>4.4000000000000004</v>
      </c>
      <c r="Q12" s="62" t="s">
        <v>19</v>
      </c>
      <c r="R12" s="53">
        <v>23.48</v>
      </c>
      <c r="S12" s="2">
        <v>5.58</v>
      </c>
      <c r="T12" s="61" t="s">
        <v>47</v>
      </c>
      <c r="U12" s="53">
        <v>19.940000000000001</v>
      </c>
      <c r="V12" s="2">
        <v>2.25</v>
      </c>
      <c r="W12" s="62" t="s">
        <v>18</v>
      </c>
      <c r="X12" s="53">
        <v>23.59</v>
      </c>
      <c r="Y12" s="2">
        <v>11.63</v>
      </c>
      <c r="Z12" s="62" t="s">
        <v>26</v>
      </c>
      <c r="AA12" s="53">
        <v>27.41</v>
      </c>
      <c r="AB12" s="2">
        <v>8.65</v>
      </c>
      <c r="AC12" s="61" t="s">
        <v>21</v>
      </c>
      <c r="AD12" s="53">
        <v>26.08</v>
      </c>
      <c r="AE12" s="2">
        <v>7.16</v>
      </c>
      <c r="AF12" s="62" t="s">
        <v>19</v>
      </c>
      <c r="AG12" s="53">
        <v>21.17</v>
      </c>
      <c r="AH12" s="2">
        <v>6.41</v>
      </c>
      <c r="AI12" s="61" t="s">
        <v>21</v>
      </c>
      <c r="AJ12" s="53">
        <v>22.42</v>
      </c>
      <c r="AK12" s="2">
        <v>7.54</v>
      </c>
      <c r="AL12" s="62" t="s">
        <v>18</v>
      </c>
      <c r="AM12" s="53">
        <v>26.64</v>
      </c>
      <c r="AN12" s="2">
        <v>12.57</v>
      </c>
      <c r="AO12" s="62" t="s">
        <v>65</v>
      </c>
      <c r="AP12" s="53"/>
      <c r="AQ12" s="2"/>
      <c r="AR12" s="53">
        <f t="shared" si="8"/>
        <v>23.431111111111111</v>
      </c>
      <c r="AS12" s="2">
        <f t="shared" si="9"/>
        <v>29.431111111111111</v>
      </c>
      <c r="AU12" s="7" t="str">
        <f t="shared" si="13"/>
        <v>P</v>
      </c>
      <c r="AV12" s="7" t="str">
        <f t="shared" si="14"/>
        <v>P</v>
      </c>
      <c r="AW12" s="7" t="str">
        <f t="shared" si="15"/>
        <v>O</v>
      </c>
      <c r="AX12" s="7" t="str">
        <f t="shared" si="16"/>
        <v>P</v>
      </c>
      <c r="AY12" s="7" t="str">
        <f t="shared" si="17"/>
        <v>P</v>
      </c>
      <c r="AZ12" s="7" t="str">
        <f t="shared" si="18"/>
        <v>O</v>
      </c>
      <c r="BA12" s="7" t="str">
        <f t="shared" si="19"/>
        <v>P</v>
      </c>
      <c r="BB12" s="7" t="str">
        <f t="shared" si="20"/>
        <v>O</v>
      </c>
      <c r="BC12" s="7" t="str">
        <f t="shared" si="21"/>
        <v>P</v>
      </c>
      <c r="BD12" s="7" t="str">
        <f t="shared" si="10"/>
        <v/>
      </c>
      <c r="BE12" s="126" t="str">
        <f t="shared" si="22"/>
        <v>POPOPPOPP</v>
      </c>
      <c r="BG12" s="126" t="str">
        <f t="shared" si="12"/>
        <v>POPOP</v>
      </c>
    </row>
    <row r="13" spans="2:59" x14ac:dyDescent="0.25">
      <c r="B13" s="64">
        <v>10</v>
      </c>
      <c r="D13" s="50" t="s">
        <v>63</v>
      </c>
      <c r="E13" s="48">
        <f t="shared" si="0"/>
        <v>9</v>
      </c>
      <c r="F13" s="7">
        <f t="shared" si="1"/>
        <v>4</v>
      </c>
      <c r="G13" s="7">
        <f t="shared" si="2"/>
        <v>5</v>
      </c>
      <c r="H13" s="7">
        <f t="shared" si="3"/>
        <v>25</v>
      </c>
      <c r="I13" s="7">
        <f t="shared" si="4"/>
        <v>26</v>
      </c>
      <c r="J13" s="1">
        <f t="shared" si="5"/>
        <v>110.62</v>
      </c>
      <c r="K13" s="7">
        <v>2</v>
      </c>
      <c r="L13" s="7">
        <f t="shared" si="6"/>
        <v>51</v>
      </c>
      <c r="M13" s="35">
        <f t="shared" si="7"/>
        <v>2.1690196078431372</v>
      </c>
      <c r="N13" s="61" t="s">
        <v>38</v>
      </c>
      <c r="O13" s="53">
        <v>23.28</v>
      </c>
      <c r="P13" s="2">
        <v>7.4</v>
      </c>
      <c r="Q13" s="75" t="s">
        <v>34</v>
      </c>
      <c r="R13" s="53">
        <v>27.75</v>
      </c>
      <c r="S13" s="2">
        <v>19.16</v>
      </c>
      <c r="T13" s="61" t="s">
        <v>38</v>
      </c>
      <c r="U13" s="53">
        <v>22.62</v>
      </c>
      <c r="V13" s="2">
        <v>7.17</v>
      </c>
      <c r="W13" s="62" t="s">
        <v>36</v>
      </c>
      <c r="X13" s="53">
        <v>24.44</v>
      </c>
      <c r="Y13" s="2">
        <v>6.18</v>
      </c>
      <c r="Z13" s="61" t="s">
        <v>44</v>
      </c>
      <c r="AA13" s="53">
        <v>25.28</v>
      </c>
      <c r="AB13" s="2">
        <v>13.75</v>
      </c>
      <c r="AC13" s="61" t="s">
        <v>38</v>
      </c>
      <c r="AD13" s="53">
        <v>23.35</v>
      </c>
      <c r="AE13" s="2">
        <v>6</v>
      </c>
      <c r="AF13" s="75" t="s">
        <v>34</v>
      </c>
      <c r="AG13" s="53">
        <v>26.56</v>
      </c>
      <c r="AH13" s="2">
        <v>16.25</v>
      </c>
      <c r="AI13" s="61" t="s">
        <v>44</v>
      </c>
      <c r="AJ13" s="53">
        <v>26.98</v>
      </c>
      <c r="AK13" s="2">
        <v>18.510000000000002</v>
      </c>
      <c r="AL13" s="62" t="s">
        <v>34</v>
      </c>
      <c r="AM13" s="53">
        <v>26.29</v>
      </c>
      <c r="AN13" s="2">
        <v>16.2</v>
      </c>
      <c r="AO13" s="62" t="s">
        <v>65</v>
      </c>
      <c r="AP13" s="53"/>
      <c r="AQ13" s="2"/>
      <c r="AR13" s="53">
        <f t="shared" si="8"/>
        <v>25.172222222222221</v>
      </c>
      <c r="AS13" s="2">
        <f t="shared" si="9"/>
        <v>29.172222222222221</v>
      </c>
      <c r="AU13" s="7" t="str">
        <f t="shared" si="13"/>
        <v>O</v>
      </c>
      <c r="AV13" s="7" t="str">
        <f t="shared" si="14"/>
        <v>P</v>
      </c>
      <c r="AW13" s="7" t="str">
        <f t="shared" si="15"/>
        <v>O</v>
      </c>
      <c r="AX13" s="7" t="str">
        <f t="shared" si="16"/>
        <v>P</v>
      </c>
      <c r="AY13" s="7" t="str">
        <f t="shared" si="17"/>
        <v>O</v>
      </c>
      <c r="AZ13" s="7" t="str">
        <f t="shared" si="18"/>
        <v>O</v>
      </c>
      <c r="BA13" s="7" t="str">
        <f t="shared" si="19"/>
        <v>P</v>
      </c>
      <c r="BB13" s="7" t="str">
        <f t="shared" si="20"/>
        <v>O</v>
      </c>
      <c r="BC13" s="7" t="str">
        <f t="shared" si="21"/>
        <v>P</v>
      </c>
      <c r="BD13" s="7" t="str">
        <f t="shared" si="10"/>
        <v/>
      </c>
      <c r="BE13" s="126" t="str">
        <f t="shared" si="22"/>
        <v>POPOOPOPO</v>
      </c>
      <c r="BG13" s="126" t="str">
        <f t="shared" si="12"/>
        <v>POPOO</v>
      </c>
    </row>
    <row r="14" spans="2:59" x14ac:dyDescent="0.25">
      <c r="B14" s="64">
        <v>11</v>
      </c>
      <c r="D14" s="50" t="s">
        <v>43</v>
      </c>
      <c r="E14" s="48">
        <f t="shared" si="0"/>
        <v>9</v>
      </c>
      <c r="F14" s="7">
        <f t="shared" si="1"/>
        <v>4</v>
      </c>
      <c r="G14" s="7">
        <f t="shared" si="2"/>
        <v>5</v>
      </c>
      <c r="H14" s="7">
        <f t="shared" si="3"/>
        <v>22</v>
      </c>
      <c r="I14" s="7">
        <f t="shared" si="4"/>
        <v>27</v>
      </c>
      <c r="J14" s="1">
        <f t="shared" si="5"/>
        <v>91.13</v>
      </c>
      <c r="K14" s="7">
        <v>1</v>
      </c>
      <c r="L14" s="7">
        <f t="shared" si="6"/>
        <v>49</v>
      </c>
      <c r="M14" s="35">
        <f t="shared" si="7"/>
        <v>1.8597959183673469</v>
      </c>
      <c r="N14" s="61" t="s">
        <v>40</v>
      </c>
      <c r="O14" s="53">
        <v>25.92</v>
      </c>
      <c r="P14" s="2">
        <v>10.1</v>
      </c>
      <c r="Q14" s="62" t="s">
        <v>34</v>
      </c>
      <c r="R14" s="53">
        <v>24.48</v>
      </c>
      <c r="S14" s="2">
        <v>11.11</v>
      </c>
      <c r="T14" s="61" t="s">
        <v>90</v>
      </c>
      <c r="U14" s="53">
        <v>21.89</v>
      </c>
      <c r="V14" s="2">
        <v>3.4</v>
      </c>
      <c r="W14" s="62" t="s">
        <v>32</v>
      </c>
      <c r="X14" s="53">
        <v>26.35</v>
      </c>
      <c r="Y14" s="2">
        <v>14.19</v>
      </c>
      <c r="Z14" s="62" t="s">
        <v>34</v>
      </c>
      <c r="AA14" s="53">
        <v>25.72</v>
      </c>
      <c r="AB14" s="2">
        <v>12.03</v>
      </c>
      <c r="AC14" s="61" t="s">
        <v>38</v>
      </c>
      <c r="AD14" s="53">
        <v>23.76</v>
      </c>
      <c r="AE14" s="2">
        <v>7.83</v>
      </c>
      <c r="AF14" s="61" t="s">
        <v>38</v>
      </c>
      <c r="AG14" s="53">
        <v>24.18</v>
      </c>
      <c r="AH14" s="2">
        <v>11.75</v>
      </c>
      <c r="AI14" s="62" t="s">
        <v>34</v>
      </c>
      <c r="AJ14" s="53">
        <v>24.89</v>
      </c>
      <c r="AK14" s="2">
        <v>12.38</v>
      </c>
      <c r="AL14" s="62" t="s">
        <v>40</v>
      </c>
      <c r="AM14" s="53">
        <v>25.13</v>
      </c>
      <c r="AN14" s="2">
        <v>8.34</v>
      </c>
      <c r="AO14" s="62" t="s">
        <v>65</v>
      </c>
      <c r="AP14" s="53"/>
      <c r="AQ14" s="2"/>
      <c r="AR14" s="53">
        <f t="shared" si="8"/>
        <v>24.702222222222222</v>
      </c>
      <c r="AS14" s="2">
        <f t="shared" si="9"/>
        <v>28.702222222222222</v>
      </c>
      <c r="AU14" s="7" t="str">
        <f t="shared" si="13"/>
        <v>O</v>
      </c>
      <c r="AV14" s="7" t="str">
        <f t="shared" si="14"/>
        <v>P</v>
      </c>
      <c r="AW14" s="7" t="str">
        <f t="shared" si="15"/>
        <v>O</v>
      </c>
      <c r="AX14" s="7" t="str">
        <f t="shared" si="16"/>
        <v>P</v>
      </c>
      <c r="AY14" s="7" t="str">
        <f t="shared" si="17"/>
        <v>P</v>
      </c>
      <c r="AZ14" s="7" t="str">
        <f t="shared" si="18"/>
        <v>O</v>
      </c>
      <c r="BA14" s="7" t="str">
        <f t="shared" si="19"/>
        <v>O</v>
      </c>
      <c r="BB14" s="7" t="str">
        <f t="shared" si="20"/>
        <v>P</v>
      </c>
      <c r="BC14" s="7" t="str">
        <f t="shared" si="21"/>
        <v>O</v>
      </c>
      <c r="BD14" s="7" t="str">
        <f t="shared" si="10"/>
        <v/>
      </c>
      <c r="BE14" s="126" t="str">
        <f t="shared" si="22"/>
        <v>OPOOPPOPO</v>
      </c>
      <c r="BG14" s="126" t="str">
        <f t="shared" si="12"/>
        <v>OPOOP</v>
      </c>
    </row>
    <row r="15" spans="2:59" x14ac:dyDescent="0.25">
      <c r="B15" s="64">
        <v>12</v>
      </c>
      <c r="D15" s="50" t="s">
        <v>45</v>
      </c>
      <c r="E15" s="48">
        <f t="shared" si="0"/>
        <v>9</v>
      </c>
      <c r="F15" s="7">
        <f t="shared" si="1"/>
        <v>4</v>
      </c>
      <c r="G15" s="7">
        <f t="shared" si="2"/>
        <v>5</v>
      </c>
      <c r="H15" s="7">
        <f t="shared" si="3"/>
        <v>22</v>
      </c>
      <c r="I15" s="7">
        <f t="shared" si="4"/>
        <v>31</v>
      </c>
      <c r="J15" s="1">
        <f t="shared" si="5"/>
        <v>98.139999999999986</v>
      </c>
      <c r="K15" s="7">
        <v>2</v>
      </c>
      <c r="L15" s="7">
        <f t="shared" si="6"/>
        <v>53</v>
      </c>
      <c r="M15" s="35">
        <f t="shared" si="7"/>
        <v>1.851698113207547</v>
      </c>
      <c r="N15" s="62" t="s">
        <v>30</v>
      </c>
      <c r="O15" s="53">
        <v>28.38</v>
      </c>
      <c r="P15" s="2">
        <v>19.29</v>
      </c>
      <c r="Q15" s="61" t="s">
        <v>90</v>
      </c>
      <c r="R15" s="53">
        <v>22.36</v>
      </c>
      <c r="S15" s="2">
        <v>4.8</v>
      </c>
      <c r="T15" s="61" t="s">
        <v>38</v>
      </c>
      <c r="U15" s="53">
        <v>24.06</v>
      </c>
      <c r="V15" s="2">
        <v>9.3000000000000007</v>
      </c>
      <c r="W15" s="62" t="s">
        <v>34</v>
      </c>
      <c r="X15" s="53">
        <v>24</v>
      </c>
      <c r="Y15" s="2">
        <v>8.77</v>
      </c>
      <c r="Z15" s="61" t="s">
        <v>38</v>
      </c>
      <c r="AA15" s="53">
        <v>25.79</v>
      </c>
      <c r="AB15" s="2">
        <v>9.19</v>
      </c>
      <c r="AC15" s="61" t="s">
        <v>40</v>
      </c>
      <c r="AD15" s="53">
        <v>24.25</v>
      </c>
      <c r="AE15" s="2">
        <v>10.220000000000001</v>
      </c>
      <c r="AF15" s="62" t="s">
        <v>30</v>
      </c>
      <c r="AG15" s="53">
        <v>25.35</v>
      </c>
      <c r="AH15" s="2">
        <v>13.27</v>
      </c>
      <c r="AI15" s="62" t="s">
        <v>30</v>
      </c>
      <c r="AJ15" s="53">
        <v>25.8</v>
      </c>
      <c r="AK15" s="2">
        <v>13.5</v>
      </c>
      <c r="AL15" s="61" t="s">
        <v>40</v>
      </c>
      <c r="AM15" s="53">
        <v>21.67</v>
      </c>
      <c r="AN15" s="2">
        <v>9.8000000000000007</v>
      </c>
      <c r="AO15" s="62" t="s">
        <v>65</v>
      </c>
      <c r="AP15" s="53"/>
      <c r="AQ15" s="2"/>
      <c r="AR15" s="53">
        <f t="shared" si="8"/>
        <v>24.628888888888891</v>
      </c>
      <c r="AS15" s="2">
        <f t="shared" si="9"/>
        <v>28.628888888888891</v>
      </c>
      <c r="AU15" s="7" t="str">
        <f t="shared" si="13"/>
        <v>P</v>
      </c>
      <c r="AV15" s="7" t="str">
        <f t="shared" si="14"/>
        <v>O</v>
      </c>
      <c r="AW15" s="7" t="str">
        <f t="shared" si="15"/>
        <v>O</v>
      </c>
      <c r="AX15" s="7" t="str">
        <f t="shared" si="16"/>
        <v>P</v>
      </c>
      <c r="AY15" s="7" t="str">
        <f t="shared" si="17"/>
        <v>O</v>
      </c>
      <c r="AZ15" s="7" t="str">
        <f t="shared" si="18"/>
        <v>O</v>
      </c>
      <c r="BA15" s="7" t="str">
        <f t="shared" si="19"/>
        <v>P</v>
      </c>
      <c r="BB15" s="7" t="str">
        <f t="shared" si="20"/>
        <v>P</v>
      </c>
      <c r="BC15" s="7" t="str">
        <f t="shared" si="21"/>
        <v>O</v>
      </c>
      <c r="BD15" s="7" t="str">
        <f t="shared" si="10"/>
        <v/>
      </c>
      <c r="BE15" s="126" t="str">
        <f t="shared" si="22"/>
        <v>OPPOOPOOP</v>
      </c>
      <c r="BG15" s="126" t="str">
        <f t="shared" si="12"/>
        <v>OPPOO</v>
      </c>
    </row>
    <row r="16" spans="2:59" x14ac:dyDescent="0.25">
      <c r="B16" s="64">
        <v>13</v>
      </c>
      <c r="D16" s="50" t="s">
        <v>37</v>
      </c>
      <c r="E16" s="48">
        <f t="shared" si="0"/>
        <v>9</v>
      </c>
      <c r="F16" s="7">
        <f t="shared" si="1"/>
        <v>5</v>
      </c>
      <c r="G16" s="7">
        <f t="shared" si="2"/>
        <v>4</v>
      </c>
      <c r="H16" s="7">
        <f t="shared" si="3"/>
        <v>22</v>
      </c>
      <c r="I16" s="7">
        <f t="shared" si="4"/>
        <v>17</v>
      </c>
      <c r="J16" s="1">
        <f t="shared" si="5"/>
        <v>66.02000000000001</v>
      </c>
      <c r="K16" s="7">
        <v>1</v>
      </c>
      <c r="L16" s="7">
        <f t="shared" si="6"/>
        <v>39</v>
      </c>
      <c r="M16" s="35">
        <f t="shared" si="7"/>
        <v>1.6928205128205132</v>
      </c>
      <c r="N16" s="62" t="s">
        <v>18</v>
      </c>
      <c r="O16" s="53">
        <v>25.78</v>
      </c>
      <c r="P16" s="2">
        <v>10.68</v>
      </c>
      <c r="Q16" s="62" t="s">
        <v>19</v>
      </c>
      <c r="R16" s="53">
        <v>20.88</v>
      </c>
      <c r="S16" s="2">
        <v>4.45</v>
      </c>
      <c r="T16" s="62" t="s">
        <v>18</v>
      </c>
      <c r="U16" s="53">
        <v>24.27</v>
      </c>
      <c r="V16" s="2">
        <v>6.74</v>
      </c>
      <c r="W16" s="62" t="s">
        <v>19</v>
      </c>
      <c r="X16" s="53">
        <v>24.64</v>
      </c>
      <c r="Y16" s="2">
        <v>6.12</v>
      </c>
      <c r="Z16" s="62" t="s">
        <v>26</v>
      </c>
      <c r="AA16" s="53">
        <v>21.82</v>
      </c>
      <c r="AB16" s="2">
        <v>5.4</v>
      </c>
      <c r="AC16" s="61" t="s">
        <v>17</v>
      </c>
      <c r="AD16" s="53">
        <v>22.69</v>
      </c>
      <c r="AE16" s="2">
        <v>7.09</v>
      </c>
      <c r="AF16" s="61" t="s">
        <v>21</v>
      </c>
      <c r="AG16" s="53">
        <v>22.49</v>
      </c>
      <c r="AH16" s="2">
        <v>8.0399999999999991</v>
      </c>
      <c r="AI16" s="61" t="s">
        <v>17</v>
      </c>
      <c r="AJ16" s="53">
        <v>24.2</v>
      </c>
      <c r="AK16" s="2">
        <v>10.91</v>
      </c>
      <c r="AL16" s="61" t="s">
        <v>17</v>
      </c>
      <c r="AM16" s="53">
        <v>21.56</v>
      </c>
      <c r="AN16" s="2">
        <v>6.59</v>
      </c>
      <c r="AO16" s="62" t="s">
        <v>65</v>
      </c>
      <c r="AP16" s="53"/>
      <c r="AQ16" s="2"/>
      <c r="AR16" s="53">
        <f t="shared" si="8"/>
        <v>23.147777777777776</v>
      </c>
      <c r="AS16" s="2">
        <f t="shared" si="9"/>
        <v>28.147777777777776</v>
      </c>
      <c r="AU16" s="7" t="str">
        <f t="shared" si="13"/>
        <v>P</v>
      </c>
      <c r="AV16" s="7" t="str">
        <f t="shared" si="14"/>
        <v>P</v>
      </c>
      <c r="AW16" s="7" t="str">
        <f t="shared" si="15"/>
        <v>P</v>
      </c>
      <c r="AX16" s="7" t="str">
        <f t="shared" si="16"/>
        <v>P</v>
      </c>
      <c r="AY16" s="7" t="str">
        <f t="shared" si="17"/>
        <v>P</v>
      </c>
      <c r="AZ16" s="7" t="str">
        <f t="shared" si="18"/>
        <v>O</v>
      </c>
      <c r="BA16" s="7" t="str">
        <f t="shared" si="19"/>
        <v>O</v>
      </c>
      <c r="BB16" s="7" t="str">
        <f t="shared" si="20"/>
        <v>O</v>
      </c>
      <c r="BC16" s="7" t="str">
        <f t="shared" si="21"/>
        <v>O</v>
      </c>
      <c r="BD16" s="7" t="str">
        <f t="shared" si="10"/>
        <v/>
      </c>
      <c r="BE16" s="126" t="str">
        <f t="shared" si="22"/>
        <v>OOOOPPPPP</v>
      </c>
      <c r="BG16" s="126" t="str">
        <f t="shared" si="12"/>
        <v>OOOOP</v>
      </c>
    </row>
    <row r="17" spans="2:59" x14ac:dyDescent="0.25">
      <c r="B17" s="64">
        <v>14</v>
      </c>
      <c r="D17" s="50" t="s">
        <v>35</v>
      </c>
      <c r="E17" s="48">
        <f t="shared" si="0"/>
        <v>9</v>
      </c>
      <c r="F17" s="7">
        <f t="shared" si="1"/>
        <v>3</v>
      </c>
      <c r="G17" s="7">
        <f t="shared" si="2"/>
        <v>6</v>
      </c>
      <c r="H17" s="7">
        <f t="shared" si="3"/>
        <v>17</v>
      </c>
      <c r="I17" s="7">
        <f t="shared" si="4"/>
        <v>25</v>
      </c>
      <c r="J17" s="1">
        <f t="shared" si="5"/>
        <v>93.39</v>
      </c>
      <c r="K17" s="7">
        <v>6</v>
      </c>
      <c r="L17" s="7">
        <f t="shared" si="6"/>
        <v>42</v>
      </c>
      <c r="M17" s="35">
        <f t="shared" si="7"/>
        <v>2.2235714285714288</v>
      </c>
      <c r="N17" s="61" t="s">
        <v>47</v>
      </c>
      <c r="O17" s="53">
        <v>20.83</v>
      </c>
      <c r="P17" s="2">
        <v>1.21</v>
      </c>
      <c r="Q17" s="62" t="s">
        <v>19</v>
      </c>
      <c r="R17" s="53">
        <v>23.12</v>
      </c>
      <c r="S17" s="2">
        <v>5.0199999999999996</v>
      </c>
      <c r="T17" s="62" t="s">
        <v>18</v>
      </c>
      <c r="U17" s="53">
        <v>27.88</v>
      </c>
      <c r="V17" s="2">
        <v>13.21</v>
      </c>
      <c r="W17" s="61" t="s">
        <v>21</v>
      </c>
      <c r="X17" s="53">
        <v>27.87</v>
      </c>
      <c r="Y17" s="2">
        <v>12.76</v>
      </c>
      <c r="Z17" s="75" t="s">
        <v>18</v>
      </c>
      <c r="AA17" s="53">
        <v>27.55</v>
      </c>
      <c r="AB17" s="2">
        <v>15.91</v>
      </c>
      <c r="AC17" s="61" t="s">
        <v>44</v>
      </c>
      <c r="AD17" s="53">
        <v>28.11</v>
      </c>
      <c r="AE17" s="2">
        <v>18.41</v>
      </c>
      <c r="AF17" s="61" t="s">
        <v>90</v>
      </c>
      <c r="AG17" s="53">
        <v>22.87</v>
      </c>
      <c r="AH17" s="2">
        <v>7.4</v>
      </c>
      <c r="AI17" s="61" t="s">
        <v>40</v>
      </c>
      <c r="AJ17" s="53">
        <v>21.53</v>
      </c>
      <c r="AK17" s="2">
        <v>8.64</v>
      </c>
      <c r="AL17" s="61" t="s">
        <v>17</v>
      </c>
      <c r="AM17" s="53">
        <v>26.45</v>
      </c>
      <c r="AN17" s="2">
        <v>10.83</v>
      </c>
      <c r="AO17" s="62" t="s">
        <v>65</v>
      </c>
      <c r="AP17" s="53"/>
      <c r="AQ17" s="2"/>
      <c r="AR17" s="53">
        <f t="shared" si="8"/>
        <v>25.134444444444444</v>
      </c>
      <c r="AS17" s="2">
        <f t="shared" si="9"/>
        <v>28.134444444444444</v>
      </c>
      <c r="AU17" s="7" t="str">
        <f t="shared" si="13"/>
        <v>O</v>
      </c>
      <c r="AV17" s="7" t="str">
        <f t="shared" si="14"/>
        <v>P</v>
      </c>
      <c r="AW17" s="7" t="str">
        <f t="shared" si="15"/>
        <v>P</v>
      </c>
      <c r="AX17" s="7" t="str">
        <f t="shared" si="16"/>
        <v>O</v>
      </c>
      <c r="AY17" s="7" t="str">
        <f t="shared" si="17"/>
        <v>P</v>
      </c>
      <c r="AZ17" s="7" t="str">
        <f t="shared" si="18"/>
        <v>O</v>
      </c>
      <c r="BA17" s="7" t="str">
        <f t="shared" si="19"/>
        <v>O</v>
      </c>
      <c r="BB17" s="7" t="str">
        <f t="shared" si="20"/>
        <v>O</v>
      </c>
      <c r="BC17" s="7" t="str">
        <f t="shared" si="21"/>
        <v>O</v>
      </c>
      <c r="BD17" s="7" t="str">
        <f t="shared" si="10"/>
        <v/>
      </c>
      <c r="BE17" s="126" t="str">
        <f t="shared" si="22"/>
        <v>OOOOPOPPO</v>
      </c>
      <c r="BG17" s="126" t="str">
        <f t="shared" si="12"/>
        <v>OOOOP</v>
      </c>
    </row>
    <row r="18" spans="2:59" x14ac:dyDescent="0.25">
      <c r="B18" s="64">
        <v>15</v>
      </c>
      <c r="D18" s="50" t="s">
        <v>29</v>
      </c>
      <c r="E18" s="48">
        <f t="shared" si="0"/>
        <v>9</v>
      </c>
      <c r="F18" s="7">
        <f t="shared" si="1"/>
        <v>4</v>
      </c>
      <c r="G18" s="7">
        <f t="shared" si="2"/>
        <v>5</v>
      </c>
      <c r="H18" s="7">
        <f t="shared" si="3"/>
        <v>21</v>
      </c>
      <c r="I18" s="7">
        <f t="shared" si="4"/>
        <v>27</v>
      </c>
      <c r="J18" s="1">
        <f t="shared" si="5"/>
        <v>93.350000000000009</v>
      </c>
      <c r="K18" s="7">
        <v>2</v>
      </c>
      <c r="L18" s="7">
        <f t="shared" si="6"/>
        <v>48</v>
      </c>
      <c r="M18" s="35">
        <f t="shared" si="7"/>
        <v>1.9447916666666669</v>
      </c>
      <c r="N18" s="62" t="s">
        <v>26</v>
      </c>
      <c r="O18" s="53">
        <v>22.99</v>
      </c>
      <c r="P18" s="2">
        <v>8.1999999999999993</v>
      </c>
      <c r="Q18" s="62" t="s">
        <v>18</v>
      </c>
      <c r="R18" s="53">
        <v>25.68</v>
      </c>
      <c r="S18" s="2">
        <v>11.03</v>
      </c>
      <c r="T18" s="61" t="s">
        <v>90</v>
      </c>
      <c r="U18" s="53">
        <v>19.09</v>
      </c>
      <c r="V18" s="2">
        <v>1</v>
      </c>
      <c r="W18" s="62" t="s">
        <v>34</v>
      </c>
      <c r="X18" s="53">
        <v>25.61</v>
      </c>
      <c r="Y18" s="2">
        <v>13.71</v>
      </c>
      <c r="Z18" s="61" t="s">
        <v>40</v>
      </c>
      <c r="AA18" s="53">
        <v>25.75</v>
      </c>
      <c r="AB18" s="2">
        <v>16.600000000000001</v>
      </c>
      <c r="AC18" s="61" t="s">
        <v>40</v>
      </c>
      <c r="AD18" s="53">
        <v>22.19</v>
      </c>
      <c r="AE18" s="2">
        <v>9.4</v>
      </c>
      <c r="AF18" s="61" t="s">
        <v>38</v>
      </c>
      <c r="AG18" s="53">
        <v>25.76</v>
      </c>
      <c r="AH18" s="2">
        <v>11.06</v>
      </c>
      <c r="AI18" s="62" t="s">
        <v>34</v>
      </c>
      <c r="AJ18" s="53">
        <v>23.22</v>
      </c>
      <c r="AK18" s="2">
        <v>13.9</v>
      </c>
      <c r="AL18" s="61" t="s">
        <v>40</v>
      </c>
      <c r="AM18" s="53">
        <v>23.59</v>
      </c>
      <c r="AN18" s="2">
        <v>8.4499999999999993</v>
      </c>
      <c r="AO18" s="62" t="s">
        <v>65</v>
      </c>
      <c r="AP18" s="53"/>
      <c r="AQ18" s="2"/>
      <c r="AR18" s="53">
        <f t="shared" si="8"/>
        <v>23.764444444444443</v>
      </c>
      <c r="AS18" s="2">
        <f t="shared" si="9"/>
        <v>27.764444444444443</v>
      </c>
      <c r="AU18" s="7" t="str">
        <f t="shared" si="13"/>
        <v>P</v>
      </c>
      <c r="AV18" s="7" t="str">
        <f t="shared" si="14"/>
        <v>P</v>
      </c>
      <c r="AW18" s="7" t="str">
        <f t="shared" si="15"/>
        <v>O</v>
      </c>
      <c r="AX18" s="7" t="str">
        <f t="shared" si="16"/>
        <v>P</v>
      </c>
      <c r="AY18" s="7" t="str">
        <f t="shared" si="17"/>
        <v>O</v>
      </c>
      <c r="AZ18" s="7" t="str">
        <f t="shared" si="18"/>
        <v>O</v>
      </c>
      <c r="BA18" s="7" t="str">
        <f t="shared" si="19"/>
        <v>O</v>
      </c>
      <c r="BB18" s="7" t="str">
        <f t="shared" si="20"/>
        <v>P</v>
      </c>
      <c r="BC18" s="7" t="str">
        <f t="shared" si="21"/>
        <v>O</v>
      </c>
      <c r="BD18" s="7" t="str">
        <f t="shared" si="10"/>
        <v/>
      </c>
      <c r="BE18" s="126" t="str">
        <f t="shared" si="22"/>
        <v>OPOOOPOPP</v>
      </c>
      <c r="BG18" s="126" t="str">
        <f t="shared" si="12"/>
        <v>OPOOO</v>
      </c>
    </row>
    <row r="19" spans="2:59" x14ac:dyDescent="0.25">
      <c r="B19" s="64">
        <v>16</v>
      </c>
      <c r="D19" s="50" t="s">
        <v>33</v>
      </c>
      <c r="E19" s="48">
        <f t="shared" si="0"/>
        <v>9</v>
      </c>
      <c r="F19" s="7">
        <f t="shared" si="1"/>
        <v>3</v>
      </c>
      <c r="G19" s="7">
        <f t="shared" si="2"/>
        <v>6</v>
      </c>
      <c r="H19" s="7">
        <f t="shared" si="3"/>
        <v>22</v>
      </c>
      <c r="I19" s="7">
        <f t="shared" si="4"/>
        <v>29</v>
      </c>
      <c r="J19" s="1">
        <f t="shared" si="5"/>
        <v>108.44000000000001</v>
      </c>
      <c r="K19" s="7">
        <v>3</v>
      </c>
      <c r="L19" s="7">
        <f t="shared" si="6"/>
        <v>51</v>
      </c>
      <c r="M19" s="35">
        <f t="shared" si="7"/>
        <v>2.1262745098039217</v>
      </c>
      <c r="N19" s="62" t="s">
        <v>36</v>
      </c>
      <c r="O19" s="53">
        <v>27.45</v>
      </c>
      <c r="P19" s="2">
        <v>10.8</v>
      </c>
      <c r="Q19" s="61" t="s">
        <v>44</v>
      </c>
      <c r="R19" s="53">
        <v>20.48</v>
      </c>
      <c r="S19" s="2">
        <v>11.14</v>
      </c>
      <c r="T19" s="61" t="s">
        <v>38</v>
      </c>
      <c r="U19" s="53">
        <v>25.48</v>
      </c>
      <c r="V19" s="2">
        <v>12.65</v>
      </c>
      <c r="W19" s="62" t="s">
        <v>30</v>
      </c>
      <c r="X19" s="53">
        <v>21.86</v>
      </c>
      <c r="Y19" s="2">
        <v>9.75</v>
      </c>
      <c r="Z19" s="61" t="s">
        <v>40</v>
      </c>
      <c r="AA19" s="53">
        <v>25.35</v>
      </c>
      <c r="AB19" s="2">
        <v>13.96</v>
      </c>
      <c r="AC19" s="61" t="s">
        <v>38</v>
      </c>
      <c r="AD19" s="53">
        <v>25</v>
      </c>
      <c r="AE19" s="2">
        <v>11.9</v>
      </c>
      <c r="AF19" s="62" t="s">
        <v>34</v>
      </c>
      <c r="AG19" s="53">
        <v>25.05</v>
      </c>
      <c r="AH19" s="2">
        <v>15.84</v>
      </c>
      <c r="AI19" s="61" t="s">
        <v>40</v>
      </c>
      <c r="AJ19" s="53">
        <v>22.09</v>
      </c>
      <c r="AK19" s="2">
        <v>10.17</v>
      </c>
      <c r="AL19" s="61" t="s">
        <v>38</v>
      </c>
      <c r="AM19" s="53">
        <v>26.41</v>
      </c>
      <c r="AN19" s="2">
        <v>12.23</v>
      </c>
      <c r="AO19" s="62" t="s">
        <v>65</v>
      </c>
      <c r="AP19" s="53"/>
      <c r="AQ19" s="2"/>
      <c r="AR19" s="53">
        <f t="shared" si="8"/>
        <v>24.352222222222224</v>
      </c>
      <c r="AS19" s="2">
        <f t="shared" si="9"/>
        <v>27.352222222222224</v>
      </c>
      <c r="AU19" s="7" t="str">
        <f t="shared" si="13"/>
        <v>P</v>
      </c>
      <c r="AV19" s="7" t="str">
        <f t="shared" si="14"/>
        <v>O</v>
      </c>
      <c r="AW19" s="7" t="str">
        <f t="shared" si="15"/>
        <v>O</v>
      </c>
      <c r="AX19" s="7" t="str">
        <f t="shared" si="16"/>
        <v>P</v>
      </c>
      <c r="AY19" s="7" t="str">
        <f t="shared" si="17"/>
        <v>O</v>
      </c>
      <c r="AZ19" s="7" t="str">
        <f t="shared" si="18"/>
        <v>O</v>
      </c>
      <c r="BA19" s="7" t="str">
        <f t="shared" si="19"/>
        <v>P</v>
      </c>
      <c r="BB19" s="7" t="str">
        <f t="shared" si="20"/>
        <v>O</v>
      </c>
      <c r="BC19" s="7" t="str">
        <f t="shared" si="21"/>
        <v>O</v>
      </c>
      <c r="BD19" s="7" t="str">
        <f t="shared" si="10"/>
        <v/>
      </c>
      <c r="BE19" s="126" t="str">
        <f t="shared" si="22"/>
        <v>OOPOOPOOP</v>
      </c>
      <c r="BG19" s="126" t="str">
        <f t="shared" si="12"/>
        <v>OOPOO</v>
      </c>
    </row>
    <row r="20" spans="2:59" x14ac:dyDescent="0.25">
      <c r="B20" s="64">
        <v>17</v>
      </c>
      <c r="D20" s="50" t="s">
        <v>41</v>
      </c>
      <c r="E20" s="48">
        <f>COUNT(O20,R20,U20,X20,AA20,AD20,AG20,AJ20,AM20,AP20)</f>
        <v>10</v>
      </c>
      <c r="F20" s="7">
        <f>SUM(IF(AND((LEFT(N20,1)="A"),(MID(N20,3,1)="4")),1,0)+IF(AND((LEFT(Q20,1)="A"),(MID(Q20,3,1)="4")),1,0)+IF(AND((LEFT(T20,1)="A"),(MID(T20,3,1)="4")),1,0)+IF(AND((LEFT(W20,1)="A"),(MID(W20,3,1)="4")),1,0)+IF(AND((LEFT(Z20,1)="A"),(MID(Z20,3,1)="4")),1,0)+IF(AND((LEFT(AC20,1)="A"),(MID(AC20,3,1)="4")),1,0)+IF(AND((LEFT(AF20,1)="A"),(MID(AF20,3,1)="4")),1,0)+IF(AND((LEFT(AI20,1)="A"),(MID(AI20,3,1)="4")),1,0)+IF(AND((LEFT(AL20,1)="A"),(MID(AL20,3,1)="4")),1,0)+IF(AND((LEFT(AO20,1)="A"),(MID(AO20,3,1)="4")),1,0)+IF(AND((LEFT(N20,1)="B"),(MID(N20,3,1)="3")),1,0)+IF(AND((LEFT(Q20,1)="B"),(MID(Q20,3,1)="3")),1,0)+IF(AND((LEFT(T20,1)="B"),(MID(T20,3,1)="3")),1,0)+IF(AND((LEFT(W20,1)="B"),(MID(W20,3,1)="3")),1,0)+IF(AND((LEFT(Z20,1)="B"),(MID(Z20,3,1)="3")),1,0)+IF(AND((LEFT(AC20,1)="B"),(MID(AC20,3,1)="3")),1,0)+IF(AND((LEFT(AF20,1)="B"),(MID(AF20,3,1)="3")),1,0)+IF(AND((LEFT(AI20,1)="B"),(MID(AI20,3,1)="3")),1,0)+IF(AND((LEFT(AL20,1)="B"),(MID(AL20,3,1)="3")),1,0)+IF(AND((LEFT(AO20,1)="B"),(MID(AO20,3,1)="3")),1,0))</f>
        <v>2</v>
      </c>
      <c r="G20" s="7">
        <f>E20-F20</f>
        <v>8</v>
      </c>
      <c r="H20" s="7">
        <f>SUM(MID(N20,3,1))+(MID(Q20,3,1)+(MID(T20,3,1)+(MID(W20,3,1)+(MID(Z20,3,1)+(MID(AC20,3,1)+(MID(AF20,3,1))+(MID(AI20,3,1))+(MID(AL20,3,1))+(MID(AO20,3,1)))))))</f>
        <v>15</v>
      </c>
      <c r="I20" s="7">
        <f>SUM(MID(N20,5,1))+(MID(Q20,5,1)+(MID(T20,5,1)+(MID(W20,5,1)+(MID(Z20,5,1)+(MID(AC20,5,1)+(MID(AF20,5,1))+(MID(AI20,5,1))+(MID(AL20,5,1))+(MID(AO20,5,1)))))))</f>
        <v>34</v>
      </c>
      <c r="J20" s="1">
        <f>SUM(P20,S20,V20,Y20,AB20,AE20,AH20,AK20,AN20,AQ20)</f>
        <v>101.21000000000001</v>
      </c>
      <c r="K20" s="7">
        <v>7</v>
      </c>
      <c r="L20" s="7">
        <f t="shared" si="6"/>
        <v>49</v>
      </c>
      <c r="M20" s="35">
        <f t="shared" si="7"/>
        <v>2.0655102040816327</v>
      </c>
      <c r="N20" s="62" t="s">
        <v>30</v>
      </c>
      <c r="O20" s="53">
        <v>26.2</v>
      </c>
      <c r="P20" s="2">
        <v>20.41</v>
      </c>
      <c r="Q20" s="61" t="s">
        <v>38</v>
      </c>
      <c r="R20" s="53">
        <v>28.38</v>
      </c>
      <c r="S20" s="2">
        <v>13.81</v>
      </c>
      <c r="T20" s="61" t="s">
        <v>90</v>
      </c>
      <c r="U20" s="53">
        <v>26.72</v>
      </c>
      <c r="V20" s="2">
        <v>10.6</v>
      </c>
      <c r="W20" s="61" t="s">
        <v>38</v>
      </c>
      <c r="X20" s="53">
        <v>25.11</v>
      </c>
      <c r="Y20" s="2">
        <v>9.0500000000000007</v>
      </c>
      <c r="Z20" s="61" t="s">
        <v>40</v>
      </c>
      <c r="AA20" s="53">
        <v>23.88</v>
      </c>
      <c r="AB20" s="2">
        <v>10.16</v>
      </c>
      <c r="AC20" s="62" t="s">
        <v>18</v>
      </c>
      <c r="AD20" s="53">
        <v>23.51</v>
      </c>
      <c r="AE20" s="2">
        <v>8.35</v>
      </c>
      <c r="AF20" s="61" t="s">
        <v>47</v>
      </c>
      <c r="AG20" s="53">
        <v>20.48</v>
      </c>
      <c r="AH20" s="2">
        <v>3.4</v>
      </c>
      <c r="AI20" s="61" t="s">
        <v>47</v>
      </c>
      <c r="AJ20" s="53">
        <v>22.19</v>
      </c>
      <c r="AK20" s="2">
        <v>5</v>
      </c>
      <c r="AL20" s="61" t="s">
        <v>21</v>
      </c>
      <c r="AM20" s="53">
        <v>26.28</v>
      </c>
      <c r="AN20" s="2">
        <v>10.42</v>
      </c>
      <c r="AO20" s="61" t="s">
        <v>44</v>
      </c>
      <c r="AP20" s="53">
        <v>23.98</v>
      </c>
      <c r="AQ20" s="2">
        <v>10.01</v>
      </c>
      <c r="AR20" s="53">
        <f>IF(ISERROR(AVERAGE(O20,R20,U20,X20,AA20,AD20,AG20,AJ20,AM20,AP20)),0,(AVERAGE(O20,R20,U20,X20,AA20,AD20,AG20,AJ20,AM20,AP20)))</f>
        <v>24.672999999999995</v>
      </c>
      <c r="AS20" s="95">
        <f t="shared" si="9"/>
        <v>26.672999999999995</v>
      </c>
      <c r="AU20" s="7" t="str">
        <f t="shared" si="13"/>
        <v>P</v>
      </c>
      <c r="AV20" s="7" t="str">
        <f t="shared" si="14"/>
        <v>O</v>
      </c>
      <c r="AW20" s="7" t="str">
        <f t="shared" si="15"/>
        <v>O</v>
      </c>
      <c r="AX20" s="7" t="str">
        <f t="shared" si="16"/>
        <v>O</v>
      </c>
      <c r="AY20" s="7" t="str">
        <f t="shared" si="17"/>
        <v>O</v>
      </c>
      <c r="AZ20" s="7" t="str">
        <f t="shared" si="18"/>
        <v>P</v>
      </c>
      <c r="BA20" s="7" t="str">
        <f t="shared" si="19"/>
        <v>O</v>
      </c>
      <c r="BB20" s="7" t="str">
        <f t="shared" si="20"/>
        <v>O</v>
      </c>
      <c r="BC20" s="7" t="str">
        <f t="shared" si="21"/>
        <v>O</v>
      </c>
      <c r="BD20" s="7" t="str">
        <f t="shared" si="10"/>
        <v>O</v>
      </c>
      <c r="BE20" s="126" t="str">
        <f t="shared" si="22"/>
        <v>OOOOPOOOOP</v>
      </c>
      <c r="BG20" s="126" t="str">
        <f t="shared" si="12"/>
        <v>OOOOP</v>
      </c>
    </row>
    <row r="21" spans="2:59" x14ac:dyDescent="0.25">
      <c r="B21" s="64">
        <v>18</v>
      </c>
      <c r="D21" s="50" t="s">
        <v>23</v>
      </c>
      <c r="E21" s="48">
        <f t="shared" ref="E21:E33" si="23">COUNT(O21,R21,U21,X21,AA21,AD21,AG21,AJ21,AM21,AP21)</f>
        <v>8</v>
      </c>
      <c r="F21" s="7">
        <f t="shared" ref="F21:F33" si="24">SUM(IF(AND((LEFT(N21,1)="A"),(MID(N21,3,1)="4")),1,0)+IF(AND((LEFT(Q21,1)="A"),(MID(Q21,3,1)="4")),1,0)+IF(AND((LEFT(T21,1)="A"),(MID(T21,3,1)="4")),1,0)+IF(AND((LEFT(W21,1)="A"),(MID(W21,3,1)="4")),1,0)+IF(AND((LEFT(Z21,1)="A"),(MID(Z21,3,1)="4")),1,0)+IF(AND((LEFT(AC21,1)="A"),(MID(AC21,3,1)="4")),1,0)+IF(AND((LEFT(AF21,1)="A"),(MID(AF21,3,1)="4")),1,0)+IF(AND((LEFT(AI21,1)="A"),(MID(AI21,3,1)="4")),1,0)+IF(AND((LEFT(AL21,1)="A"),(MID(AL21,3,1)="4")),1,0)+IF(AND((LEFT(AO21,1)="A"),(MID(AO21,3,1)="4")),1,0)+IF(AND((LEFT(N21,1)="B"),(MID(N21,3,1)="3")),1,0)+IF(AND((LEFT(Q21,1)="B"),(MID(Q21,3,1)="3")),1,0)+IF(AND((LEFT(T21,1)="B"),(MID(T21,3,1)="3")),1,0)+IF(AND((LEFT(W21,1)="B"),(MID(W21,3,1)="3")),1,0)+IF(AND((LEFT(Z21,1)="B"),(MID(Z21,3,1)="3")),1,0)+IF(AND((LEFT(AC21,1)="B"),(MID(AC21,3,1)="3")),1,0)+IF(AND((LEFT(AF21,1)="B"),(MID(AF21,3,1)="3")),1,0)+IF(AND((LEFT(AI21,1)="B"),(MID(AI21,3,1)="3")),1,0)+IF(AND((LEFT(AL21,1)="B"),(MID(AL21,3,1)="3")),1,0)+IF(AND((LEFT(AO21,1)="B"),(MID(AO21,3,1)="3")),1,0))</f>
        <v>4</v>
      </c>
      <c r="G21" s="7">
        <f t="shared" ref="G21:G33" si="25">E21-F21</f>
        <v>4</v>
      </c>
      <c r="H21" s="7">
        <f t="shared" ref="H21:H33" si="26">SUM(MID(N21,3,1))+(MID(Q21,3,1)+(MID(T21,3,1)+(MID(W21,3,1)+(MID(Z21,3,1)+(MID(AC21,3,1)+(MID(AF21,3,1))+(MID(AI21,3,1))+(MID(AL21,3,1))+(MID(AO21,3,1)))))))</f>
        <v>18</v>
      </c>
      <c r="I21" s="7">
        <f t="shared" ref="I21:I33" si="27">SUM(MID(N21,5,1))+(MID(Q21,5,1)+(MID(T21,5,1)+(MID(W21,5,1)+(MID(Z21,5,1)+(MID(AC21,5,1)+(MID(AF21,5,1))+(MID(AI21,5,1))+(MID(AL21,5,1))+(MID(AO21,5,1)))))))</f>
        <v>15</v>
      </c>
      <c r="J21" s="1">
        <f t="shared" ref="J21:J33" si="28">SUM(P21,S21,V21,Y21,AB21,AE21,AH21,AK21,AN21,AQ21)</f>
        <v>59.260000000000005</v>
      </c>
      <c r="K21" s="7">
        <v>3</v>
      </c>
      <c r="L21" s="7">
        <f t="shared" si="6"/>
        <v>33</v>
      </c>
      <c r="M21" s="35">
        <f t="shared" si="7"/>
        <v>1.7957575757575759</v>
      </c>
      <c r="N21" s="62" t="s">
        <v>19</v>
      </c>
      <c r="O21" s="53">
        <v>23.86</v>
      </c>
      <c r="P21" s="2">
        <v>5.6</v>
      </c>
      <c r="Q21" s="61" t="s">
        <v>17</v>
      </c>
      <c r="R21" s="53">
        <v>21.03</v>
      </c>
      <c r="S21" s="2">
        <v>7.6</v>
      </c>
      <c r="T21" s="62" t="s">
        <v>18</v>
      </c>
      <c r="U21" s="53">
        <v>19.98</v>
      </c>
      <c r="V21" s="2">
        <v>5.83</v>
      </c>
      <c r="W21" s="75" t="s">
        <v>19</v>
      </c>
      <c r="X21" s="53">
        <v>27.83</v>
      </c>
      <c r="Y21" s="2">
        <v>6.53</v>
      </c>
      <c r="Z21" s="61" t="s">
        <v>47</v>
      </c>
      <c r="AA21" s="53">
        <v>20.440000000000001</v>
      </c>
      <c r="AB21" s="2">
        <v>4.6500000000000004</v>
      </c>
      <c r="AC21" s="62" t="s">
        <v>26</v>
      </c>
      <c r="AD21" s="53">
        <v>22.85</v>
      </c>
      <c r="AE21" s="2">
        <v>9.82</v>
      </c>
      <c r="AF21" s="61" t="s">
        <v>17</v>
      </c>
      <c r="AG21" s="53">
        <v>22.17</v>
      </c>
      <c r="AH21" s="2">
        <v>8.81</v>
      </c>
      <c r="AI21" s="61" t="s">
        <v>17</v>
      </c>
      <c r="AJ21" s="53">
        <v>21.63</v>
      </c>
      <c r="AK21" s="2">
        <v>10.42</v>
      </c>
      <c r="AL21" s="62" t="s">
        <v>65</v>
      </c>
      <c r="AM21" s="53"/>
      <c r="AN21" s="2"/>
      <c r="AO21" s="62" t="s">
        <v>65</v>
      </c>
      <c r="AP21" s="53"/>
      <c r="AQ21" s="2"/>
      <c r="AR21" s="53">
        <f t="shared" si="8"/>
        <v>22.473750000000003</v>
      </c>
      <c r="AS21" s="2">
        <f t="shared" si="9"/>
        <v>26.473750000000003</v>
      </c>
      <c r="AU21" s="7" t="str">
        <f t="shared" si="13"/>
        <v>P</v>
      </c>
      <c r="AV21" s="7" t="str">
        <f t="shared" si="14"/>
        <v>O</v>
      </c>
      <c r="AW21" s="7" t="str">
        <f t="shared" si="15"/>
        <v>P</v>
      </c>
      <c r="AX21" s="7" t="str">
        <f t="shared" si="16"/>
        <v>P</v>
      </c>
      <c r="AY21" s="7" t="str">
        <f t="shared" si="17"/>
        <v>O</v>
      </c>
      <c r="AZ21" s="7" t="str">
        <f t="shared" si="18"/>
        <v>P</v>
      </c>
      <c r="BA21" s="7" t="str">
        <f t="shared" si="19"/>
        <v>O</v>
      </c>
      <c r="BB21" s="7" t="str">
        <f t="shared" si="20"/>
        <v>O</v>
      </c>
      <c r="BC21" s="7" t="str">
        <f t="shared" si="21"/>
        <v/>
      </c>
      <c r="BD21" s="7" t="str">
        <f t="shared" si="10"/>
        <v/>
      </c>
      <c r="BE21" s="126" t="str">
        <f t="shared" si="22"/>
        <v>OOPOPPOP</v>
      </c>
      <c r="BG21" s="126" t="str">
        <f t="shared" si="12"/>
        <v>OOPOP</v>
      </c>
    </row>
    <row r="22" spans="2:59" x14ac:dyDescent="0.25">
      <c r="B22" s="64">
        <v>19</v>
      </c>
      <c r="D22" s="50" t="s">
        <v>85</v>
      </c>
      <c r="E22" s="48">
        <f t="shared" si="23"/>
        <v>8</v>
      </c>
      <c r="F22" s="7">
        <f t="shared" si="24"/>
        <v>2</v>
      </c>
      <c r="G22" s="7">
        <f t="shared" si="25"/>
        <v>6</v>
      </c>
      <c r="H22" s="7">
        <f t="shared" si="26"/>
        <v>9</v>
      </c>
      <c r="I22" s="7">
        <f t="shared" si="27"/>
        <v>19</v>
      </c>
      <c r="J22" s="1">
        <f t="shared" si="28"/>
        <v>51.359999999999992</v>
      </c>
      <c r="K22" s="7">
        <v>3</v>
      </c>
      <c r="L22" s="7">
        <f t="shared" si="6"/>
        <v>28</v>
      </c>
      <c r="M22" s="35">
        <f t="shared" si="7"/>
        <v>1.8342857142857141</v>
      </c>
      <c r="N22" s="62" t="s">
        <v>65</v>
      </c>
      <c r="O22" s="53"/>
      <c r="P22" s="2"/>
      <c r="Q22" s="62" t="s">
        <v>26</v>
      </c>
      <c r="R22" s="53">
        <v>26.11</v>
      </c>
      <c r="S22" s="2">
        <v>8.0500000000000007</v>
      </c>
      <c r="T22" s="61" t="s">
        <v>47</v>
      </c>
      <c r="U22" s="53">
        <v>26</v>
      </c>
      <c r="V22" s="2">
        <v>5.1100000000000003</v>
      </c>
      <c r="W22" s="61" t="s">
        <v>21</v>
      </c>
      <c r="X22" s="53">
        <v>20.95</v>
      </c>
      <c r="Y22" s="2">
        <v>4.25</v>
      </c>
      <c r="Z22" s="62" t="s">
        <v>19</v>
      </c>
      <c r="AA22" s="53">
        <v>23.86</v>
      </c>
      <c r="AB22" s="2">
        <v>6.95</v>
      </c>
      <c r="AC22" s="61" t="s">
        <v>21</v>
      </c>
      <c r="AD22" s="53">
        <v>23.54</v>
      </c>
      <c r="AE22" s="2">
        <v>7.05</v>
      </c>
      <c r="AF22" s="61" t="s">
        <v>21</v>
      </c>
      <c r="AG22" s="53">
        <v>22.11</v>
      </c>
      <c r="AH22" s="2">
        <v>6</v>
      </c>
      <c r="AI22" s="61" t="s">
        <v>47</v>
      </c>
      <c r="AJ22" s="53">
        <v>25.07</v>
      </c>
      <c r="AK22" s="2">
        <v>5.8</v>
      </c>
      <c r="AL22" s="61" t="s">
        <v>47</v>
      </c>
      <c r="AM22" s="53">
        <v>23.13</v>
      </c>
      <c r="AN22" s="2">
        <v>8.15</v>
      </c>
      <c r="AO22" s="62" t="s">
        <v>65</v>
      </c>
      <c r="AP22" s="53"/>
      <c r="AQ22" s="2"/>
      <c r="AR22" s="53">
        <f t="shared" si="8"/>
        <v>23.846249999999998</v>
      </c>
      <c r="AS22" s="2">
        <f t="shared" si="9"/>
        <v>25.846249999999998</v>
      </c>
      <c r="AU22" s="7" t="str">
        <f t="shared" si="13"/>
        <v/>
      </c>
      <c r="AV22" s="7" t="str">
        <f t="shared" si="14"/>
        <v>P</v>
      </c>
      <c r="AW22" s="7" t="str">
        <f t="shared" si="15"/>
        <v>O</v>
      </c>
      <c r="AX22" s="7" t="str">
        <f t="shared" si="16"/>
        <v>O</v>
      </c>
      <c r="AY22" s="7" t="str">
        <f t="shared" si="17"/>
        <v>P</v>
      </c>
      <c r="AZ22" s="7" t="str">
        <f t="shared" si="18"/>
        <v>O</v>
      </c>
      <c r="BA22" s="7" t="str">
        <f t="shared" si="19"/>
        <v>O</v>
      </c>
      <c r="BB22" s="7" t="str">
        <f t="shared" si="20"/>
        <v>O</v>
      </c>
      <c r="BC22" s="7" t="str">
        <f t="shared" si="21"/>
        <v>O</v>
      </c>
      <c r="BD22" s="7" t="str">
        <f t="shared" si="10"/>
        <v/>
      </c>
      <c r="BE22" s="126" t="str">
        <f t="shared" si="22"/>
        <v>OOOOPOOP</v>
      </c>
      <c r="BG22" s="126" t="str">
        <f t="shared" si="12"/>
        <v>OOOOP</v>
      </c>
    </row>
    <row r="23" spans="2:59" x14ac:dyDescent="0.25">
      <c r="B23" s="64">
        <v>20</v>
      </c>
      <c r="D23" s="50" t="s">
        <v>52</v>
      </c>
      <c r="E23" s="48">
        <f t="shared" si="23"/>
        <v>9</v>
      </c>
      <c r="F23" s="7">
        <f t="shared" si="24"/>
        <v>3</v>
      </c>
      <c r="G23" s="7">
        <f t="shared" si="25"/>
        <v>6</v>
      </c>
      <c r="H23" s="7">
        <f t="shared" si="26"/>
        <v>16</v>
      </c>
      <c r="I23" s="7">
        <f t="shared" si="27"/>
        <v>22</v>
      </c>
      <c r="J23" s="1">
        <f t="shared" si="28"/>
        <v>66.84</v>
      </c>
      <c r="K23" s="7">
        <v>1</v>
      </c>
      <c r="L23" s="7">
        <f t="shared" si="6"/>
        <v>38</v>
      </c>
      <c r="M23" s="35">
        <f t="shared" si="7"/>
        <v>1.7589473684210528</v>
      </c>
      <c r="N23" s="61" t="s">
        <v>47</v>
      </c>
      <c r="O23" s="53">
        <v>22.56</v>
      </c>
      <c r="P23" s="2">
        <v>3.74</v>
      </c>
      <c r="Q23" s="62" t="s">
        <v>18</v>
      </c>
      <c r="R23" s="53">
        <v>26.79</v>
      </c>
      <c r="S23" s="2">
        <v>11.26</v>
      </c>
      <c r="T23" s="61" t="s">
        <v>17</v>
      </c>
      <c r="U23" s="53">
        <v>21.6</v>
      </c>
      <c r="V23" s="2">
        <v>10.5</v>
      </c>
      <c r="W23" s="61" t="s">
        <v>21</v>
      </c>
      <c r="X23" s="53">
        <v>22.53</v>
      </c>
      <c r="Y23" s="2">
        <v>5.05</v>
      </c>
      <c r="Z23" s="62" t="s">
        <v>26</v>
      </c>
      <c r="AA23" s="53">
        <v>19.47</v>
      </c>
      <c r="AB23" s="2">
        <v>6.74</v>
      </c>
      <c r="AC23" s="61" t="s">
        <v>21</v>
      </c>
      <c r="AD23" s="53">
        <v>23.36</v>
      </c>
      <c r="AE23" s="2">
        <v>7.39</v>
      </c>
      <c r="AF23" s="62" t="s">
        <v>26</v>
      </c>
      <c r="AG23" s="53">
        <v>24.17</v>
      </c>
      <c r="AH23" s="2">
        <v>7.75</v>
      </c>
      <c r="AI23" s="61" t="s">
        <v>17</v>
      </c>
      <c r="AJ23" s="53">
        <v>22.48</v>
      </c>
      <c r="AK23" s="2">
        <v>6.01</v>
      </c>
      <c r="AL23" s="61" t="s">
        <v>21</v>
      </c>
      <c r="AM23" s="53">
        <v>22.16</v>
      </c>
      <c r="AN23" s="2">
        <v>8.4</v>
      </c>
      <c r="AO23" s="62" t="s">
        <v>65</v>
      </c>
      <c r="AP23" s="53"/>
      <c r="AQ23" s="2"/>
      <c r="AR23" s="53">
        <f t="shared" si="8"/>
        <v>22.79111111111111</v>
      </c>
      <c r="AS23" s="2">
        <f t="shared" si="9"/>
        <v>25.79111111111111</v>
      </c>
      <c r="AU23" s="7" t="str">
        <f t="shared" si="13"/>
        <v>O</v>
      </c>
      <c r="AV23" s="7" t="str">
        <f t="shared" si="14"/>
        <v>P</v>
      </c>
      <c r="AW23" s="7" t="str">
        <f t="shared" si="15"/>
        <v>O</v>
      </c>
      <c r="AX23" s="7" t="str">
        <f t="shared" si="16"/>
        <v>O</v>
      </c>
      <c r="AY23" s="7" t="str">
        <f t="shared" si="17"/>
        <v>P</v>
      </c>
      <c r="AZ23" s="7" t="str">
        <f t="shared" si="18"/>
        <v>O</v>
      </c>
      <c r="BA23" s="7" t="str">
        <f t="shared" si="19"/>
        <v>P</v>
      </c>
      <c r="BB23" s="7" t="str">
        <f t="shared" si="20"/>
        <v>O</v>
      </c>
      <c r="BC23" s="7" t="str">
        <f t="shared" si="21"/>
        <v>O</v>
      </c>
      <c r="BD23" s="7" t="str">
        <f t="shared" si="10"/>
        <v/>
      </c>
      <c r="BE23" s="126" t="str">
        <f t="shared" si="22"/>
        <v>OOPOPOOPO</v>
      </c>
      <c r="BG23" s="126" t="str">
        <f t="shared" si="12"/>
        <v>OOPOP</v>
      </c>
    </row>
    <row r="24" spans="2:59" x14ac:dyDescent="0.25">
      <c r="B24" s="64">
        <v>21</v>
      </c>
      <c r="D24" s="50" t="s">
        <v>55</v>
      </c>
      <c r="E24" s="48">
        <f t="shared" si="23"/>
        <v>5</v>
      </c>
      <c r="F24" s="7">
        <f t="shared" si="24"/>
        <v>3</v>
      </c>
      <c r="G24" s="7">
        <f t="shared" si="25"/>
        <v>2</v>
      </c>
      <c r="H24" s="7">
        <f t="shared" si="26"/>
        <v>13</v>
      </c>
      <c r="I24" s="7">
        <f t="shared" si="27"/>
        <v>10</v>
      </c>
      <c r="J24" s="1">
        <f t="shared" si="28"/>
        <v>30.57</v>
      </c>
      <c r="K24" s="7">
        <v>4</v>
      </c>
      <c r="L24" s="7">
        <f t="shared" si="6"/>
        <v>23</v>
      </c>
      <c r="M24" s="35">
        <f t="shared" si="7"/>
        <v>1.3291304347826087</v>
      </c>
      <c r="N24" s="62" t="s">
        <v>30</v>
      </c>
      <c r="O24" s="53">
        <v>24.38</v>
      </c>
      <c r="P24" s="2">
        <v>12.31</v>
      </c>
      <c r="Q24" s="61" t="s">
        <v>65</v>
      </c>
      <c r="R24" s="53"/>
      <c r="S24" s="2"/>
      <c r="T24" s="61" t="s">
        <v>65</v>
      </c>
      <c r="U24" s="53"/>
      <c r="V24" s="2"/>
      <c r="W24" s="61" t="s">
        <v>65</v>
      </c>
      <c r="X24" s="53"/>
      <c r="Y24" s="2"/>
      <c r="Z24" s="62" t="s">
        <v>19</v>
      </c>
      <c r="AA24" s="53">
        <v>23.12</v>
      </c>
      <c r="AB24" s="2">
        <v>2.8</v>
      </c>
      <c r="AC24" s="61" t="s">
        <v>21</v>
      </c>
      <c r="AD24" s="53">
        <v>23.72</v>
      </c>
      <c r="AE24" s="2">
        <v>5.43</v>
      </c>
      <c r="AF24" s="62" t="s">
        <v>26</v>
      </c>
      <c r="AG24" s="53">
        <v>19.45</v>
      </c>
      <c r="AH24" s="2">
        <v>4.8600000000000003</v>
      </c>
      <c r="AI24" s="61" t="s">
        <v>17</v>
      </c>
      <c r="AJ24" s="53">
        <v>22.71</v>
      </c>
      <c r="AK24" s="2">
        <v>5.17</v>
      </c>
      <c r="AL24" s="61" t="s">
        <v>65</v>
      </c>
      <c r="AM24" s="53"/>
      <c r="AN24" s="2"/>
      <c r="AO24" s="62" t="s">
        <v>65</v>
      </c>
      <c r="AP24" s="53"/>
      <c r="AQ24" s="2"/>
      <c r="AR24" s="53">
        <f t="shared" si="8"/>
        <v>22.675999999999998</v>
      </c>
      <c r="AS24" s="2">
        <f t="shared" si="9"/>
        <v>25.675999999999998</v>
      </c>
      <c r="AU24" s="7" t="str">
        <f t="shared" si="13"/>
        <v>P</v>
      </c>
      <c r="AV24" s="7" t="str">
        <f t="shared" si="14"/>
        <v/>
      </c>
      <c r="AW24" s="7" t="str">
        <f t="shared" si="15"/>
        <v/>
      </c>
      <c r="AX24" s="7" t="str">
        <f t="shared" si="16"/>
        <v/>
      </c>
      <c r="AY24" s="7" t="str">
        <f t="shared" si="17"/>
        <v>P</v>
      </c>
      <c r="AZ24" s="7" t="str">
        <f t="shared" si="18"/>
        <v>O</v>
      </c>
      <c r="BA24" s="7" t="str">
        <f t="shared" si="19"/>
        <v>P</v>
      </c>
      <c r="BB24" s="7" t="str">
        <f t="shared" si="20"/>
        <v>O</v>
      </c>
      <c r="BC24" s="7" t="str">
        <f t="shared" si="21"/>
        <v/>
      </c>
      <c r="BD24" s="7" t="str">
        <f t="shared" si="10"/>
        <v/>
      </c>
      <c r="BE24" s="126" t="str">
        <f t="shared" si="22"/>
        <v>OPOPP</v>
      </c>
      <c r="BG24" s="126" t="str">
        <f t="shared" si="12"/>
        <v>OPOPP</v>
      </c>
    </row>
    <row r="25" spans="2:59" x14ac:dyDescent="0.25">
      <c r="B25" s="64">
        <v>22</v>
      </c>
      <c r="D25" s="50" t="s">
        <v>108</v>
      </c>
      <c r="E25" s="48">
        <f t="shared" si="23"/>
        <v>4</v>
      </c>
      <c r="F25" s="7">
        <f t="shared" si="24"/>
        <v>1</v>
      </c>
      <c r="G25" s="7">
        <f t="shared" si="25"/>
        <v>3</v>
      </c>
      <c r="H25" s="7">
        <f t="shared" si="26"/>
        <v>3</v>
      </c>
      <c r="I25" s="7">
        <f t="shared" si="27"/>
        <v>9</v>
      </c>
      <c r="J25" s="1">
        <f t="shared" si="28"/>
        <v>27.380000000000003</v>
      </c>
      <c r="K25" s="7"/>
      <c r="L25" s="7">
        <f t="shared" si="6"/>
        <v>12</v>
      </c>
      <c r="M25" s="35">
        <f t="shared" si="7"/>
        <v>2.2816666666666667</v>
      </c>
      <c r="N25" s="62" t="s">
        <v>65</v>
      </c>
      <c r="O25" s="53"/>
      <c r="P25" s="2"/>
      <c r="Q25" s="62" t="s">
        <v>65</v>
      </c>
      <c r="R25" s="53"/>
      <c r="S25" s="2"/>
      <c r="T25" s="61" t="s">
        <v>47</v>
      </c>
      <c r="U25" s="53">
        <v>25.22</v>
      </c>
      <c r="V25" s="2">
        <v>5.4</v>
      </c>
      <c r="W25" s="61" t="s">
        <v>47</v>
      </c>
      <c r="X25" s="53">
        <v>23.33</v>
      </c>
      <c r="Y25" s="2">
        <v>7.4</v>
      </c>
      <c r="Z25" s="61" t="s">
        <v>47</v>
      </c>
      <c r="AA25" s="53">
        <v>21.04</v>
      </c>
      <c r="AB25" s="2">
        <v>3</v>
      </c>
      <c r="AC25" s="62" t="s">
        <v>65</v>
      </c>
      <c r="AD25" s="53"/>
      <c r="AE25" s="2"/>
      <c r="AF25" s="62" t="s">
        <v>65</v>
      </c>
      <c r="AG25" s="53"/>
      <c r="AH25" s="2"/>
      <c r="AI25" s="61" t="s">
        <v>65</v>
      </c>
      <c r="AJ25" s="53"/>
      <c r="AK25" s="2"/>
      <c r="AL25" s="62" t="s">
        <v>19</v>
      </c>
      <c r="AM25" s="53">
        <v>28.84</v>
      </c>
      <c r="AN25" s="2">
        <v>11.58</v>
      </c>
      <c r="AO25" s="62" t="s">
        <v>65</v>
      </c>
      <c r="AP25" s="53"/>
      <c r="AQ25" s="2"/>
      <c r="AR25" s="53">
        <f t="shared" si="8"/>
        <v>24.607500000000002</v>
      </c>
      <c r="AS25" s="2">
        <f t="shared" si="9"/>
        <v>25.607500000000002</v>
      </c>
      <c r="AU25" s="7" t="str">
        <f t="shared" si="13"/>
        <v/>
      </c>
      <c r="AV25" s="7" t="str">
        <f t="shared" si="14"/>
        <v/>
      </c>
      <c r="AW25" s="7" t="str">
        <f t="shared" si="15"/>
        <v>O</v>
      </c>
      <c r="AX25" s="7" t="str">
        <f t="shared" si="16"/>
        <v>O</v>
      </c>
      <c r="AY25" s="7" t="str">
        <f t="shared" si="17"/>
        <v>O</v>
      </c>
      <c r="AZ25" s="7" t="str">
        <f t="shared" si="18"/>
        <v/>
      </c>
      <c r="BA25" s="7" t="str">
        <f t="shared" si="19"/>
        <v/>
      </c>
      <c r="BB25" s="7" t="str">
        <f t="shared" si="20"/>
        <v/>
      </c>
      <c r="BC25" s="7" t="str">
        <f t="shared" si="21"/>
        <v>P</v>
      </c>
      <c r="BD25" s="7" t="str">
        <f t="shared" si="10"/>
        <v/>
      </c>
      <c r="BE25" s="126" t="str">
        <f t="shared" si="22"/>
        <v>POOO</v>
      </c>
      <c r="BG25" s="126" t="str">
        <f t="shared" si="12"/>
        <v>POOO</v>
      </c>
    </row>
    <row r="26" spans="2:59" x14ac:dyDescent="0.25">
      <c r="B26" s="64">
        <v>23</v>
      </c>
      <c r="D26" s="50" t="s">
        <v>39</v>
      </c>
      <c r="E26" s="48">
        <f t="shared" si="23"/>
        <v>4</v>
      </c>
      <c r="F26" s="7">
        <f t="shared" si="24"/>
        <v>2</v>
      </c>
      <c r="G26" s="7">
        <f t="shared" si="25"/>
        <v>2</v>
      </c>
      <c r="H26" s="7">
        <f t="shared" si="26"/>
        <v>11</v>
      </c>
      <c r="I26" s="7">
        <f t="shared" si="27"/>
        <v>13</v>
      </c>
      <c r="J26" s="1">
        <f t="shared" si="28"/>
        <v>42.18</v>
      </c>
      <c r="K26" s="7"/>
      <c r="L26" s="7">
        <f t="shared" si="6"/>
        <v>24</v>
      </c>
      <c r="M26" s="35">
        <f t="shared" si="7"/>
        <v>1.7575000000000001</v>
      </c>
      <c r="N26" s="61" t="s">
        <v>38</v>
      </c>
      <c r="O26" s="53">
        <v>21.44</v>
      </c>
      <c r="P26" s="2">
        <v>6.34</v>
      </c>
      <c r="Q26" s="62" t="s">
        <v>34</v>
      </c>
      <c r="R26" s="53">
        <v>23.53</v>
      </c>
      <c r="S26" s="2">
        <v>12.38</v>
      </c>
      <c r="T26" s="62" t="s">
        <v>30</v>
      </c>
      <c r="U26" s="53">
        <v>24.34</v>
      </c>
      <c r="V26" s="2">
        <v>15.1</v>
      </c>
      <c r="W26" s="61" t="s">
        <v>40</v>
      </c>
      <c r="X26" s="53">
        <v>22.53</v>
      </c>
      <c r="Y26" s="2">
        <v>8.36</v>
      </c>
      <c r="Z26" s="61" t="s">
        <v>65</v>
      </c>
      <c r="AA26" s="53"/>
      <c r="AB26" s="2"/>
      <c r="AC26" s="61" t="s">
        <v>65</v>
      </c>
      <c r="AD26" s="53"/>
      <c r="AE26" s="2"/>
      <c r="AF26" s="61" t="s">
        <v>65</v>
      </c>
      <c r="AG26" s="53"/>
      <c r="AH26" s="2"/>
      <c r="AI26" s="61" t="s">
        <v>65</v>
      </c>
      <c r="AJ26" s="53"/>
      <c r="AK26" s="2"/>
      <c r="AL26" s="61" t="s">
        <v>65</v>
      </c>
      <c r="AM26" s="53"/>
      <c r="AN26" s="2"/>
      <c r="AO26" s="62" t="s">
        <v>65</v>
      </c>
      <c r="AP26" s="53"/>
      <c r="AQ26" s="2"/>
      <c r="AR26" s="53">
        <f t="shared" si="8"/>
        <v>22.96</v>
      </c>
      <c r="AS26" s="2">
        <f t="shared" si="9"/>
        <v>24.96</v>
      </c>
      <c r="AU26" s="7" t="str">
        <f t="shared" si="13"/>
        <v>O</v>
      </c>
      <c r="AV26" s="7" t="str">
        <f t="shared" si="14"/>
        <v>P</v>
      </c>
      <c r="AW26" s="7" t="str">
        <f t="shared" si="15"/>
        <v>P</v>
      </c>
      <c r="AX26" s="7" t="str">
        <f t="shared" si="16"/>
        <v>O</v>
      </c>
      <c r="AY26" s="7" t="str">
        <f t="shared" si="17"/>
        <v/>
      </c>
      <c r="AZ26" s="7" t="str">
        <f t="shared" si="18"/>
        <v/>
      </c>
      <c r="BA26" s="7" t="str">
        <f t="shared" si="19"/>
        <v/>
      </c>
      <c r="BB26" s="7" t="str">
        <f t="shared" si="20"/>
        <v/>
      </c>
      <c r="BC26" s="7" t="str">
        <f t="shared" si="21"/>
        <v/>
      </c>
      <c r="BD26" s="7" t="str">
        <f t="shared" si="10"/>
        <v/>
      </c>
      <c r="BE26" s="126" t="str">
        <f t="shared" si="22"/>
        <v>OPPO</v>
      </c>
      <c r="BG26" s="126" t="str">
        <f t="shared" si="12"/>
        <v>OPPO</v>
      </c>
    </row>
    <row r="27" spans="2:59" x14ac:dyDescent="0.25">
      <c r="B27" s="64">
        <v>24</v>
      </c>
      <c r="D27" s="50" t="s">
        <v>70</v>
      </c>
      <c r="E27" s="48">
        <f t="shared" si="23"/>
        <v>8</v>
      </c>
      <c r="F27" s="7">
        <f t="shared" si="24"/>
        <v>2</v>
      </c>
      <c r="G27" s="7">
        <f t="shared" si="25"/>
        <v>6</v>
      </c>
      <c r="H27" s="7">
        <f t="shared" si="26"/>
        <v>12</v>
      </c>
      <c r="I27" s="7">
        <f t="shared" si="27"/>
        <v>21</v>
      </c>
      <c r="J27" s="1">
        <f t="shared" si="28"/>
        <v>56.96</v>
      </c>
      <c r="K27" s="7">
        <v>1</v>
      </c>
      <c r="L27" s="7">
        <f t="shared" si="6"/>
        <v>33</v>
      </c>
      <c r="M27" s="35">
        <f t="shared" si="7"/>
        <v>1.7260606060606061</v>
      </c>
      <c r="N27" s="61" t="s">
        <v>17</v>
      </c>
      <c r="O27" s="53">
        <v>24.05</v>
      </c>
      <c r="P27" s="2">
        <v>9.2799999999999994</v>
      </c>
      <c r="Q27" s="62" t="s">
        <v>18</v>
      </c>
      <c r="R27" s="53">
        <v>24.46</v>
      </c>
      <c r="S27" s="2">
        <v>10.6</v>
      </c>
      <c r="T27" s="61" t="s">
        <v>65</v>
      </c>
      <c r="U27" s="53"/>
      <c r="V27" s="2"/>
      <c r="W27" s="61" t="s">
        <v>47</v>
      </c>
      <c r="X27" s="53">
        <v>24.95</v>
      </c>
      <c r="Y27" s="2">
        <v>8.2200000000000006</v>
      </c>
      <c r="Z27" s="62" t="s">
        <v>26</v>
      </c>
      <c r="AA27" s="53">
        <v>23.9</v>
      </c>
      <c r="AB27" s="2">
        <v>5.84</v>
      </c>
      <c r="AC27" s="61" t="s">
        <v>17</v>
      </c>
      <c r="AD27" s="53">
        <v>21.9</v>
      </c>
      <c r="AE27" s="2">
        <v>6.8</v>
      </c>
      <c r="AF27" s="61" t="s">
        <v>47</v>
      </c>
      <c r="AG27" s="53">
        <v>21.88</v>
      </c>
      <c r="AH27" s="2">
        <v>4.7300000000000004</v>
      </c>
      <c r="AI27" s="61" t="s">
        <v>47</v>
      </c>
      <c r="AJ27" s="53">
        <v>18.86</v>
      </c>
      <c r="AK27" s="2">
        <v>5.28</v>
      </c>
      <c r="AL27" s="61" t="s">
        <v>17</v>
      </c>
      <c r="AM27" s="53">
        <v>21.12</v>
      </c>
      <c r="AN27" s="2">
        <v>6.21</v>
      </c>
      <c r="AO27" s="62" t="s">
        <v>65</v>
      </c>
      <c r="AP27" s="53"/>
      <c r="AQ27" s="2"/>
      <c r="AR27" s="53">
        <f t="shared" si="8"/>
        <v>22.64</v>
      </c>
      <c r="AS27" s="2">
        <f t="shared" si="9"/>
        <v>24.64</v>
      </c>
      <c r="AU27" s="7" t="str">
        <f t="shared" si="13"/>
        <v>O</v>
      </c>
      <c r="AV27" s="7" t="str">
        <f t="shared" si="14"/>
        <v>P</v>
      </c>
      <c r="AW27" s="7" t="str">
        <f t="shared" si="15"/>
        <v/>
      </c>
      <c r="AX27" s="7" t="str">
        <f t="shared" si="16"/>
        <v>O</v>
      </c>
      <c r="AY27" s="7" t="str">
        <f t="shared" si="17"/>
        <v>P</v>
      </c>
      <c r="AZ27" s="7" t="str">
        <f t="shared" si="18"/>
        <v>O</v>
      </c>
      <c r="BA27" s="7" t="str">
        <f t="shared" si="19"/>
        <v>O</v>
      </c>
      <c r="BB27" s="7" t="str">
        <f t="shared" si="20"/>
        <v>O</v>
      </c>
      <c r="BC27" s="7" t="str">
        <f t="shared" si="21"/>
        <v>O</v>
      </c>
      <c r="BD27" s="7" t="str">
        <f t="shared" si="10"/>
        <v/>
      </c>
      <c r="BE27" s="126" t="str">
        <f t="shared" si="22"/>
        <v>OOOOPOPO</v>
      </c>
      <c r="BG27" s="126" t="str">
        <f t="shared" si="12"/>
        <v>OOOOP</v>
      </c>
    </row>
    <row r="28" spans="2:59" x14ac:dyDescent="0.25">
      <c r="B28" s="64">
        <v>25</v>
      </c>
      <c r="D28" s="50" t="s">
        <v>110</v>
      </c>
      <c r="E28" s="48">
        <f t="shared" si="23"/>
        <v>6</v>
      </c>
      <c r="F28" s="7">
        <f t="shared" si="24"/>
        <v>1</v>
      </c>
      <c r="G28" s="7">
        <f t="shared" si="25"/>
        <v>5</v>
      </c>
      <c r="H28" s="7">
        <f t="shared" si="26"/>
        <v>11</v>
      </c>
      <c r="I28" s="7">
        <f t="shared" si="27"/>
        <v>16</v>
      </c>
      <c r="J28" s="1">
        <f t="shared" si="28"/>
        <v>54.35</v>
      </c>
      <c r="K28" s="7"/>
      <c r="L28" s="7">
        <f t="shared" si="6"/>
        <v>27</v>
      </c>
      <c r="M28" s="35">
        <f t="shared" si="7"/>
        <v>2.0129629629629631</v>
      </c>
      <c r="N28" s="62" t="s">
        <v>65</v>
      </c>
      <c r="O28" s="53"/>
      <c r="P28" s="2"/>
      <c r="Q28" s="61" t="s">
        <v>21</v>
      </c>
      <c r="R28" s="53">
        <v>24.51</v>
      </c>
      <c r="S28" s="2">
        <v>6.77</v>
      </c>
      <c r="T28" s="61" t="s">
        <v>17</v>
      </c>
      <c r="U28" s="53">
        <v>23.18</v>
      </c>
      <c r="V28" s="2">
        <v>8.59</v>
      </c>
      <c r="W28" s="61" t="s">
        <v>17</v>
      </c>
      <c r="X28" s="53">
        <v>25.67</v>
      </c>
      <c r="Y28" s="2">
        <v>12.1</v>
      </c>
      <c r="Z28" s="61" t="s">
        <v>17</v>
      </c>
      <c r="AA28" s="53">
        <v>22.03</v>
      </c>
      <c r="AB28" s="2">
        <v>12.53</v>
      </c>
      <c r="AC28" s="61" t="s">
        <v>65</v>
      </c>
      <c r="AD28" s="53"/>
      <c r="AE28" s="2"/>
      <c r="AF28" s="61" t="s">
        <v>65</v>
      </c>
      <c r="AG28" s="53"/>
      <c r="AH28" s="2"/>
      <c r="AI28" s="62" t="s">
        <v>26</v>
      </c>
      <c r="AJ28" s="53">
        <v>25.49</v>
      </c>
      <c r="AK28" s="2">
        <v>9.36</v>
      </c>
      <c r="AL28" s="61" t="s">
        <v>21</v>
      </c>
      <c r="AM28" s="53">
        <v>20.68</v>
      </c>
      <c r="AN28" s="2">
        <v>5</v>
      </c>
      <c r="AO28" s="62" t="s">
        <v>65</v>
      </c>
      <c r="AP28" s="53"/>
      <c r="AQ28" s="2"/>
      <c r="AR28" s="53">
        <f t="shared" si="8"/>
        <v>23.593333333333334</v>
      </c>
      <c r="AS28" s="2">
        <f t="shared" si="9"/>
        <v>24.593333333333334</v>
      </c>
      <c r="AU28" s="7" t="str">
        <f t="shared" si="13"/>
        <v/>
      </c>
      <c r="AV28" s="7" t="str">
        <f t="shared" si="14"/>
        <v>O</v>
      </c>
      <c r="AW28" s="7" t="str">
        <f t="shared" si="15"/>
        <v>O</v>
      </c>
      <c r="AX28" s="7" t="str">
        <f t="shared" si="16"/>
        <v>O</v>
      </c>
      <c r="AY28" s="7" t="str">
        <f t="shared" si="17"/>
        <v>O</v>
      </c>
      <c r="AZ28" s="7" t="str">
        <f t="shared" si="18"/>
        <v/>
      </c>
      <c r="BA28" s="7" t="str">
        <f t="shared" si="19"/>
        <v/>
      </c>
      <c r="BB28" s="7" t="str">
        <f t="shared" si="20"/>
        <v>P</v>
      </c>
      <c r="BC28" s="7" t="str">
        <f t="shared" si="21"/>
        <v>O</v>
      </c>
      <c r="BD28" s="7" t="str">
        <f t="shared" si="10"/>
        <v/>
      </c>
      <c r="BE28" s="126" t="str">
        <f t="shared" si="22"/>
        <v>OPOOOO</v>
      </c>
      <c r="BG28" s="126" t="str">
        <f t="shared" si="12"/>
        <v>OPOOO</v>
      </c>
    </row>
    <row r="29" spans="2:59" x14ac:dyDescent="0.25">
      <c r="B29" s="64">
        <v>26</v>
      </c>
      <c r="D29" s="50" t="s">
        <v>73</v>
      </c>
      <c r="E29" s="48">
        <f t="shared" si="23"/>
        <v>7</v>
      </c>
      <c r="F29" s="7">
        <f t="shared" si="24"/>
        <v>0</v>
      </c>
      <c r="G29" s="7">
        <f t="shared" si="25"/>
        <v>7</v>
      </c>
      <c r="H29" s="7">
        <f t="shared" si="26"/>
        <v>7</v>
      </c>
      <c r="I29" s="7">
        <f t="shared" si="27"/>
        <v>21</v>
      </c>
      <c r="J29" s="1">
        <f t="shared" si="28"/>
        <v>40.699999999999996</v>
      </c>
      <c r="K29" s="7">
        <v>4</v>
      </c>
      <c r="L29" s="7">
        <f t="shared" si="6"/>
        <v>28</v>
      </c>
      <c r="M29" s="35">
        <f t="shared" si="7"/>
        <v>1.4535714285714285</v>
      </c>
      <c r="N29" s="61" t="s">
        <v>21</v>
      </c>
      <c r="O29" s="53">
        <v>25.28</v>
      </c>
      <c r="P29" s="2">
        <v>8.3699999999999992</v>
      </c>
      <c r="Q29" s="61" t="s">
        <v>17</v>
      </c>
      <c r="R29" s="53">
        <v>21</v>
      </c>
      <c r="S29" s="2">
        <v>4.8</v>
      </c>
      <c r="T29" s="61" t="s">
        <v>21</v>
      </c>
      <c r="U29" s="53">
        <v>22.94</v>
      </c>
      <c r="V29" s="2">
        <v>5.6</v>
      </c>
      <c r="W29" s="62" t="s">
        <v>65</v>
      </c>
      <c r="X29" s="53"/>
      <c r="Y29" s="2"/>
      <c r="Z29" s="62" t="s">
        <v>65</v>
      </c>
      <c r="AA29" s="53"/>
      <c r="AB29" s="2"/>
      <c r="AC29" s="61" t="s">
        <v>47</v>
      </c>
      <c r="AD29" s="53">
        <v>24.71</v>
      </c>
      <c r="AE29" s="2">
        <v>4.2</v>
      </c>
      <c r="AF29" s="61" t="s">
        <v>21</v>
      </c>
      <c r="AG29" s="53">
        <v>25.56</v>
      </c>
      <c r="AH29" s="2">
        <v>6.8</v>
      </c>
      <c r="AI29" s="61" t="s">
        <v>17</v>
      </c>
      <c r="AJ29" s="53">
        <v>23.06</v>
      </c>
      <c r="AK29" s="2">
        <v>7.45</v>
      </c>
      <c r="AL29" s="61" t="s">
        <v>47</v>
      </c>
      <c r="AM29" s="53">
        <v>17.29</v>
      </c>
      <c r="AN29" s="2">
        <v>3.48</v>
      </c>
      <c r="AO29" s="62" t="s">
        <v>65</v>
      </c>
      <c r="AP29" s="53"/>
      <c r="AQ29" s="2"/>
      <c r="AR29" s="53">
        <f t="shared" si="8"/>
        <v>22.834285714285716</v>
      </c>
      <c r="AS29" s="2">
        <f t="shared" si="9"/>
        <v>22.834285714285716</v>
      </c>
      <c r="AU29" s="7" t="str">
        <f t="shared" si="13"/>
        <v>O</v>
      </c>
      <c r="AV29" s="7" t="str">
        <f t="shared" si="14"/>
        <v>O</v>
      </c>
      <c r="AW29" s="7" t="str">
        <f t="shared" si="15"/>
        <v>O</v>
      </c>
      <c r="AX29" s="7" t="str">
        <f t="shared" si="16"/>
        <v/>
      </c>
      <c r="AY29" s="7" t="str">
        <f t="shared" si="17"/>
        <v/>
      </c>
      <c r="AZ29" s="7" t="str">
        <f t="shared" si="18"/>
        <v>O</v>
      </c>
      <c r="BA29" s="7" t="str">
        <f t="shared" si="19"/>
        <v>O</v>
      </c>
      <c r="BB29" s="7" t="str">
        <f t="shared" si="20"/>
        <v>O</v>
      </c>
      <c r="BC29" s="7" t="str">
        <f t="shared" si="21"/>
        <v>O</v>
      </c>
      <c r="BD29" s="7" t="str">
        <f t="shared" si="10"/>
        <v/>
      </c>
      <c r="BE29" s="126" t="str">
        <f t="shared" si="22"/>
        <v>OOOOOOO</v>
      </c>
      <c r="BG29" s="126" t="str">
        <f t="shared" si="12"/>
        <v>OOOOO</v>
      </c>
    </row>
    <row r="30" spans="2:59" x14ac:dyDescent="0.25">
      <c r="B30" s="110">
        <v>27</v>
      </c>
      <c r="D30" s="111" t="s">
        <v>111</v>
      </c>
      <c r="E30" s="48">
        <f t="shared" si="23"/>
        <v>1</v>
      </c>
      <c r="F30" s="7">
        <f t="shared" si="24"/>
        <v>0</v>
      </c>
      <c r="G30" s="7">
        <f t="shared" si="25"/>
        <v>1</v>
      </c>
      <c r="H30" s="7">
        <f t="shared" si="26"/>
        <v>2</v>
      </c>
      <c r="I30" s="7">
        <f t="shared" si="27"/>
        <v>3</v>
      </c>
      <c r="J30" s="1">
        <f t="shared" si="28"/>
        <v>6.84</v>
      </c>
      <c r="K30" s="7">
        <v>1</v>
      </c>
      <c r="L30" s="7">
        <f t="shared" si="6"/>
        <v>5</v>
      </c>
      <c r="M30" s="2">
        <f t="shared" si="7"/>
        <v>1.3679999999999999</v>
      </c>
      <c r="N30" s="62" t="s">
        <v>65</v>
      </c>
      <c r="O30" s="53"/>
      <c r="P30" s="2"/>
      <c r="Q30" s="62" t="s">
        <v>65</v>
      </c>
      <c r="R30" s="48"/>
      <c r="S30" s="58"/>
      <c r="T30" s="62" t="s">
        <v>65</v>
      </c>
      <c r="U30" s="48"/>
      <c r="V30" s="58"/>
      <c r="W30" s="62" t="s">
        <v>65</v>
      </c>
      <c r="X30" s="48"/>
      <c r="Y30" s="58"/>
      <c r="Z30" s="62" t="s">
        <v>65</v>
      </c>
      <c r="AA30" s="48"/>
      <c r="AB30" s="58"/>
      <c r="AC30" s="62" t="s">
        <v>65</v>
      </c>
      <c r="AD30" s="48"/>
      <c r="AE30" s="58"/>
      <c r="AF30" s="62" t="s">
        <v>65</v>
      </c>
      <c r="AG30" s="48"/>
      <c r="AH30" s="58"/>
      <c r="AI30" s="61" t="s">
        <v>65</v>
      </c>
      <c r="AJ30" s="48"/>
      <c r="AK30" s="58"/>
      <c r="AL30" s="61" t="s">
        <v>17</v>
      </c>
      <c r="AM30" s="48">
        <v>22.11</v>
      </c>
      <c r="AN30" s="58">
        <v>6.84</v>
      </c>
      <c r="AO30" s="62" t="s">
        <v>65</v>
      </c>
      <c r="AP30" s="53"/>
      <c r="AQ30" s="2"/>
      <c r="AR30" s="53">
        <f t="shared" si="8"/>
        <v>22.11</v>
      </c>
      <c r="AS30" s="2">
        <f t="shared" si="9"/>
        <v>22.11</v>
      </c>
      <c r="AU30" s="7" t="str">
        <f t="shared" si="13"/>
        <v/>
      </c>
      <c r="AV30" s="7" t="str">
        <f t="shared" si="14"/>
        <v/>
      </c>
      <c r="AW30" s="7" t="str">
        <f t="shared" si="15"/>
        <v/>
      </c>
      <c r="AX30" s="7" t="str">
        <f t="shared" si="16"/>
        <v/>
      </c>
      <c r="AY30" s="7" t="str">
        <f t="shared" si="17"/>
        <v/>
      </c>
      <c r="AZ30" s="7" t="str">
        <f t="shared" si="18"/>
        <v/>
      </c>
      <c r="BA30" s="7" t="str">
        <f t="shared" si="19"/>
        <v/>
      </c>
      <c r="BB30" s="7" t="str">
        <f t="shared" si="20"/>
        <v/>
      </c>
      <c r="BC30" s="7" t="str">
        <f t="shared" si="21"/>
        <v>O</v>
      </c>
      <c r="BD30" s="7" t="str">
        <f t="shared" si="10"/>
        <v/>
      </c>
      <c r="BE30" s="126" t="str">
        <f t="shared" si="22"/>
        <v>O</v>
      </c>
      <c r="BG30" s="126" t="str">
        <f t="shared" si="12"/>
        <v>O</v>
      </c>
    </row>
    <row r="31" spans="2:59" x14ac:dyDescent="0.25">
      <c r="B31" s="64">
        <v>28</v>
      </c>
      <c r="D31" s="111" t="s">
        <v>54</v>
      </c>
      <c r="E31" s="48">
        <f t="shared" si="23"/>
        <v>6</v>
      </c>
      <c r="F31" s="7">
        <f t="shared" si="24"/>
        <v>0</v>
      </c>
      <c r="G31" s="7">
        <f t="shared" si="25"/>
        <v>6</v>
      </c>
      <c r="H31" s="7">
        <f t="shared" si="26"/>
        <v>5</v>
      </c>
      <c r="I31" s="7">
        <f t="shared" si="27"/>
        <v>18</v>
      </c>
      <c r="J31" s="1">
        <f t="shared" si="28"/>
        <v>36.099999999999994</v>
      </c>
      <c r="K31" s="7"/>
      <c r="L31" s="7">
        <f t="shared" si="6"/>
        <v>23</v>
      </c>
      <c r="M31" s="2">
        <f t="shared" si="7"/>
        <v>1.5695652173913042</v>
      </c>
      <c r="N31" s="61" t="s">
        <v>17</v>
      </c>
      <c r="O31" s="53">
        <v>26.57</v>
      </c>
      <c r="P31" s="2">
        <v>13</v>
      </c>
      <c r="Q31" s="61" t="s">
        <v>21</v>
      </c>
      <c r="R31" s="53">
        <v>24.64</v>
      </c>
      <c r="S31" s="2">
        <v>5.4</v>
      </c>
      <c r="T31" s="61" t="s">
        <v>47</v>
      </c>
      <c r="U31" s="53">
        <v>17.12</v>
      </c>
      <c r="V31" s="2">
        <v>1</v>
      </c>
      <c r="W31" s="61" t="s">
        <v>65</v>
      </c>
      <c r="X31" s="53"/>
      <c r="Y31" s="2"/>
      <c r="Z31" s="61" t="s">
        <v>65</v>
      </c>
      <c r="AA31" s="53"/>
      <c r="AB31" s="2"/>
      <c r="AC31" s="61" t="s">
        <v>21</v>
      </c>
      <c r="AD31" s="53">
        <v>19.73</v>
      </c>
      <c r="AE31" s="2">
        <v>3.4</v>
      </c>
      <c r="AF31" s="61" t="s">
        <v>47</v>
      </c>
      <c r="AG31" s="53">
        <v>24.6</v>
      </c>
      <c r="AH31" s="2">
        <v>5.75</v>
      </c>
      <c r="AI31" s="61" t="s">
        <v>21</v>
      </c>
      <c r="AJ31" s="53">
        <v>19.48</v>
      </c>
      <c r="AK31" s="2">
        <v>7.55</v>
      </c>
      <c r="AL31" s="61" t="s">
        <v>65</v>
      </c>
      <c r="AM31" s="53"/>
      <c r="AN31" s="2"/>
      <c r="AO31" s="62" t="s">
        <v>65</v>
      </c>
      <c r="AP31" s="53"/>
      <c r="AQ31" s="2"/>
      <c r="AR31" s="53">
        <f t="shared" si="8"/>
        <v>22.02333333333333</v>
      </c>
      <c r="AS31" s="2">
        <f t="shared" si="9"/>
        <v>22.02333333333333</v>
      </c>
      <c r="AU31" s="7" t="str">
        <f t="shared" si="13"/>
        <v>O</v>
      </c>
      <c r="AV31" s="7" t="str">
        <f t="shared" si="14"/>
        <v>O</v>
      </c>
      <c r="AW31" s="7" t="str">
        <f t="shared" si="15"/>
        <v>O</v>
      </c>
      <c r="AX31" s="7" t="str">
        <f t="shared" si="16"/>
        <v/>
      </c>
      <c r="AY31" s="7" t="str">
        <f t="shared" si="17"/>
        <v/>
      </c>
      <c r="AZ31" s="7" t="str">
        <f t="shared" si="18"/>
        <v>O</v>
      </c>
      <c r="BA31" s="7" t="str">
        <f t="shared" si="19"/>
        <v>O</v>
      </c>
      <c r="BB31" s="7" t="str">
        <f t="shared" si="20"/>
        <v>O</v>
      </c>
      <c r="BC31" s="7" t="str">
        <f t="shared" si="21"/>
        <v/>
      </c>
      <c r="BD31" s="7" t="str">
        <f t="shared" si="10"/>
        <v/>
      </c>
      <c r="BE31" s="126" t="str">
        <f t="shared" si="22"/>
        <v>OOOOOO</v>
      </c>
      <c r="BG31" s="126" t="str">
        <f t="shared" si="12"/>
        <v>OOOOO</v>
      </c>
    </row>
    <row r="32" spans="2:59" ht="16.5" customHeight="1" x14ac:dyDescent="0.25">
      <c r="B32" s="64">
        <v>29</v>
      </c>
      <c r="D32" s="111" t="s">
        <v>25</v>
      </c>
      <c r="E32" s="48">
        <f t="shared" si="23"/>
        <v>1</v>
      </c>
      <c r="F32" s="7">
        <f t="shared" si="24"/>
        <v>0</v>
      </c>
      <c r="G32" s="7">
        <f t="shared" si="25"/>
        <v>1</v>
      </c>
      <c r="H32" s="7">
        <f t="shared" si="26"/>
        <v>2</v>
      </c>
      <c r="I32" s="7">
        <f t="shared" si="27"/>
        <v>3</v>
      </c>
      <c r="J32" s="1">
        <f t="shared" si="28"/>
        <v>7.14</v>
      </c>
      <c r="K32" s="7"/>
      <c r="L32" s="7">
        <f t="shared" si="6"/>
        <v>5</v>
      </c>
      <c r="M32" s="2">
        <f t="shared" si="7"/>
        <v>1.4279999999999999</v>
      </c>
      <c r="N32" s="61" t="s">
        <v>17</v>
      </c>
      <c r="O32" s="53">
        <v>21.35</v>
      </c>
      <c r="P32" s="2">
        <v>7.14</v>
      </c>
      <c r="Q32" s="62" t="s">
        <v>65</v>
      </c>
      <c r="R32" s="48"/>
      <c r="S32" s="58"/>
      <c r="T32" s="62" t="s">
        <v>65</v>
      </c>
      <c r="U32" s="48"/>
      <c r="V32" s="58"/>
      <c r="W32" s="62" t="s">
        <v>65</v>
      </c>
      <c r="X32" s="48"/>
      <c r="Y32" s="58"/>
      <c r="Z32" s="62" t="s">
        <v>65</v>
      </c>
      <c r="AA32" s="48"/>
      <c r="AB32" s="58"/>
      <c r="AC32" s="62" t="s">
        <v>65</v>
      </c>
      <c r="AD32" s="48"/>
      <c r="AE32" s="58"/>
      <c r="AF32" s="62" t="s">
        <v>65</v>
      </c>
      <c r="AG32" s="48"/>
      <c r="AH32" s="58"/>
      <c r="AI32" s="61" t="s">
        <v>65</v>
      </c>
      <c r="AJ32" s="48"/>
      <c r="AK32" s="58"/>
      <c r="AL32" s="62" t="s">
        <v>65</v>
      </c>
      <c r="AM32" s="48"/>
      <c r="AN32" s="58"/>
      <c r="AO32" s="62" t="s">
        <v>65</v>
      </c>
      <c r="AP32" s="48"/>
      <c r="AQ32" s="58"/>
      <c r="AR32" s="53">
        <f t="shared" si="8"/>
        <v>21.35</v>
      </c>
      <c r="AS32" s="2">
        <f t="shared" si="9"/>
        <v>21.35</v>
      </c>
      <c r="AU32" s="7" t="str">
        <f t="shared" si="13"/>
        <v>O</v>
      </c>
      <c r="AV32" s="7" t="str">
        <f t="shared" si="14"/>
        <v/>
      </c>
      <c r="AW32" s="7" t="str">
        <f t="shared" si="15"/>
        <v/>
      </c>
      <c r="AX32" s="7" t="str">
        <f t="shared" si="16"/>
        <v/>
      </c>
      <c r="AY32" s="7" t="str">
        <f t="shared" si="17"/>
        <v/>
      </c>
      <c r="AZ32" s="7" t="str">
        <f t="shared" si="18"/>
        <v/>
      </c>
      <c r="BA32" s="7" t="str">
        <f t="shared" si="19"/>
        <v/>
      </c>
      <c r="BB32" s="7" t="str">
        <f t="shared" si="20"/>
        <v/>
      </c>
      <c r="BC32" s="7" t="str">
        <f t="shared" si="21"/>
        <v/>
      </c>
      <c r="BD32" s="7" t="str">
        <f t="shared" si="10"/>
        <v/>
      </c>
      <c r="BE32" s="126" t="str">
        <f t="shared" si="22"/>
        <v>O</v>
      </c>
      <c r="BG32" s="126" t="str">
        <f t="shared" si="12"/>
        <v>O</v>
      </c>
    </row>
    <row r="33" spans="2:59" ht="16.5" customHeight="1" thickBot="1" x14ac:dyDescent="0.3">
      <c r="B33" s="110">
        <v>30</v>
      </c>
      <c r="D33" s="50" t="s">
        <v>112</v>
      </c>
      <c r="E33" s="48">
        <f t="shared" si="23"/>
        <v>1</v>
      </c>
      <c r="F33" s="7">
        <f t="shared" si="24"/>
        <v>0</v>
      </c>
      <c r="G33" s="7">
        <f t="shared" si="25"/>
        <v>1</v>
      </c>
      <c r="H33" s="7">
        <f t="shared" si="26"/>
        <v>1</v>
      </c>
      <c r="I33" s="7">
        <f t="shared" si="27"/>
        <v>3</v>
      </c>
      <c r="J33" s="1">
        <f t="shared" si="28"/>
        <v>3.25</v>
      </c>
      <c r="K33" s="7"/>
      <c r="L33" s="7">
        <f t="shared" si="6"/>
        <v>4</v>
      </c>
      <c r="M33" s="2">
        <f t="shared" si="7"/>
        <v>0.8125</v>
      </c>
      <c r="N33" s="62" t="s">
        <v>65</v>
      </c>
      <c r="O33" s="53"/>
      <c r="P33" s="2"/>
      <c r="Q33" s="62" t="s">
        <v>65</v>
      </c>
      <c r="R33" s="48"/>
      <c r="S33" s="58"/>
      <c r="T33" s="62" t="s">
        <v>65</v>
      </c>
      <c r="U33" s="48"/>
      <c r="V33" s="58"/>
      <c r="W33" s="62" t="s">
        <v>65</v>
      </c>
      <c r="X33" s="48"/>
      <c r="Y33" s="58"/>
      <c r="Z33" s="62" t="s">
        <v>65</v>
      </c>
      <c r="AA33" s="48"/>
      <c r="AB33" s="58"/>
      <c r="AC33" s="62" t="s">
        <v>65</v>
      </c>
      <c r="AD33" s="48"/>
      <c r="AE33" s="58"/>
      <c r="AF33" s="62" t="s">
        <v>65</v>
      </c>
      <c r="AG33" s="48"/>
      <c r="AH33" s="58"/>
      <c r="AI33" s="61" t="s">
        <v>65</v>
      </c>
      <c r="AJ33" s="48"/>
      <c r="AK33" s="58"/>
      <c r="AL33" s="61" t="s">
        <v>21</v>
      </c>
      <c r="AM33" s="48">
        <v>17.12</v>
      </c>
      <c r="AN33" s="58">
        <v>3.25</v>
      </c>
      <c r="AO33" s="68" t="s">
        <v>65</v>
      </c>
      <c r="AP33" s="54"/>
      <c r="AQ33" s="4"/>
      <c r="AR33" s="71">
        <f t="shared" si="8"/>
        <v>17.12</v>
      </c>
      <c r="AS33" s="4">
        <f t="shared" si="9"/>
        <v>17.12</v>
      </c>
      <c r="AU33" s="7" t="str">
        <f t="shared" si="13"/>
        <v/>
      </c>
      <c r="AV33" s="7" t="str">
        <f t="shared" si="14"/>
        <v/>
      </c>
      <c r="AW33" s="7" t="str">
        <f t="shared" si="15"/>
        <v/>
      </c>
      <c r="AX33" s="7" t="str">
        <f t="shared" si="16"/>
        <v/>
      </c>
      <c r="AY33" s="7" t="str">
        <f t="shared" si="17"/>
        <v/>
      </c>
      <c r="AZ33" s="7" t="str">
        <f t="shared" si="18"/>
        <v/>
      </c>
      <c r="BA33" s="7" t="str">
        <f t="shared" si="19"/>
        <v/>
      </c>
      <c r="BB33" s="7" t="str">
        <f t="shared" si="20"/>
        <v/>
      </c>
      <c r="BC33" s="7" t="str">
        <f t="shared" si="21"/>
        <v>O</v>
      </c>
      <c r="BD33" s="7" t="str">
        <f t="shared" si="10"/>
        <v/>
      </c>
      <c r="BE33" s="126" t="str">
        <f t="shared" si="22"/>
        <v>O</v>
      </c>
      <c r="BG33" s="126" t="str">
        <f t="shared" si="12"/>
        <v>O</v>
      </c>
    </row>
    <row r="34" spans="2:59" ht="16.5" customHeight="1" thickTop="1" x14ac:dyDescent="0.25">
      <c r="B34" s="64">
        <v>31</v>
      </c>
      <c r="D34" s="50" t="s">
        <v>122</v>
      </c>
      <c r="E34" s="48">
        <f t="shared" ref="E34:E39" si="29">COUNT(O34,R34,U34,X34,AA34,AD34,AG34,AJ34,AM34,AP34)</f>
        <v>0</v>
      </c>
      <c r="F34" s="7">
        <f t="shared" ref="F34:F39" si="30">SUM(IF(AND((LEFT(N34,1)="A"),(MID(N34,3,1)="4")),1,0)+IF(AND((LEFT(Q34,1)="A"),(MID(Q34,3,1)="4")),1,0)+IF(AND((LEFT(T34,1)="A"),(MID(T34,3,1)="4")),1,0)+IF(AND((LEFT(W34,1)="A"),(MID(W34,3,1)="4")),1,0)+IF(AND((LEFT(Z34,1)="A"),(MID(Z34,3,1)="4")),1,0)+IF(AND((LEFT(AC34,1)="A"),(MID(AC34,3,1)="4")),1,0)+IF(AND((LEFT(AF34,1)="A"),(MID(AF34,3,1)="4")),1,0)+IF(AND((LEFT(AI34,1)="A"),(MID(AI34,3,1)="4")),1,0)+IF(AND((LEFT(AL34,1)="A"),(MID(AL34,3,1)="4")),1,0)+IF(AND((LEFT(AO34,1)="A"),(MID(AO34,3,1)="4")),1,0)+IF(AND((LEFT(N34,1)="B"),(MID(N34,3,1)="3")),1,0)+IF(AND((LEFT(Q34,1)="B"),(MID(Q34,3,1)="3")),1,0)+IF(AND((LEFT(T34,1)="B"),(MID(T34,3,1)="3")),1,0)+IF(AND((LEFT(W34,1)="B"),(MID(W34,3,1)="3")),1,0)+IF(AND((LEFT(Z34,1)="B"),(MID(Z34,3,1)="3")),1,0)+IF(AND((LEFT(AC34,1)="B"),(MID(AC34,3,1)="3")),1,0)+IF(AND((LEFT(AF34,1)="B"),(MID(AF34,3,1)="3")),1,0)+IF(AND((LEFT(AI34,1)="B"),(MID(AI34,3,1)="3")),1,0)+IF(AND((LEFT(AL34,1)="B"),(MID(AL34,3,1)="3")),1,0)+IF(AND((LEFT(AO34,1)="B"),(MID(AO34,3,1)="3")),1,0))</f>
        <v>0</v>
      </c>
      <c r="G34" s="7">
        <f t="shared" ref="G34:G39" si="31">E34-F34</f>
        <v>0</v>
      </c>
      <c r="H34" s="7">
        <f t="shared" ref="H34:H39" si="32">SUM(MID(N34,3,1))+(MID(Q34,3,1)+(MID(T34,3,1)+(MID(W34,3,1)+(MID(Z34,3,1)+(MID(AC34,3,1)+(MID(AF34,3,1))+(MID(AI34,3,1))+(MID(AL34,3,1))+(MID(AO34,3,1)))))))</f>
        <v>0</v>
      </c>
      <c r="I34" s="7">
        <f t="shared" ref="I34:I39" si="33">SUM(MID(N34,5,1))+(MID(Q34,5,1)+(MID(T34,5,1)+(MID(W34,5,1)+(MID(Z34,5,1)+(MID(AC34,5,1)+(MID(AF34,5,1))+(MID(AI34,5,1))+(MID(AL34,5,1))+(MID(AO34,5,1)))))))</f>
        <v>0</v>
      </c>
      <c r="J34" s="1">
        <f t="shared" ref="J34:J39" si="34">SUM(P34,S34,V34,Y34,AB34,AE34,AH34,AK34,AN34,AQ34)</f>
        <v>0</v>
      </c>
      <c r="K34" s="7"/>
      <c r="L34" s="7">
        <f t="shared" ref="L34:L39" si="35">H34+I34</f>
        <v>0</v>
      </c>
      <c r="M34" s="2">
        <f t="shared" ref="M34:M39" si="36">IF(ISERROR((J34)/L34),0,(J34)/L34)</f>
        <v>0</v>
      </c>
      <c r="N34" s="61" t="s">
        <v>65</v>
      </c>
      <c r="O34" s="53"/>
      <c r="P34" s="2"/>
      <c r="Q34" s="62" t="s">
        <v>65</v>
      </c>
      <c r="R34" s="48"/>
      <c r="S34" s="58"/>
      <c r="T34" s="62" t="s">
        <v>65</v>
      </c>
      <c r="U34" s="48"/>
      <c r="V34" s="58"/>
      <c r="W34" s="62" t="s">
        <v>65</v>
      </c>
      <c r="X34" s="48"/>
      <c r="Y34" s="58"/>
      <c r="Z34" s="62" t="s">
        <v>65</v>
      </c>
      <c r="AA34" s="48"/>
      <c r="AB34" s="58"/>
      <c r="AC34" s="62" t="s">
        <v>65</v>
      </c>
      <c r="AD34" s="48"/>
      <c r="AE34" s="58"/>
      <c r="AF34" s="62" t="s">
        <v>65</v>
      </c>
      <c r="AG34" s="48"/>
      <c r="AH34" s="58"/>
      <c r="AI34" s="61" t="s">
        <v>65</v>
      </c>
      <c r="AJ34" s="48"/>
      <c r="AK34" s="58"/>
      <c r="AL34" s="61" t="s">
        <v>65</v>
      </c>
      <c r="AM34" s="48"/>
      <c r="AN34" s="58"/>
      <c r="AO34" s="62" t="s">
        <v>65</v>
      </c>
      <c r="AP34" s="48"/>
      <c r="AQ34" s="58"/>
      <c r="AR34" s="53">
        <f t="shared" ref="AR34:AR39" si="37">IF(ISERROR(AVERAGE(O34,R34,U34,X34,AA34,AD34,AG34,AJ34,AM34,AP34)),0,(AVERAGE(O34,R34,U34,X34,AA34,AD34,AG34,AJ34,AM34,AP34)))</f>
        <v>0</v>
      </c>
      <c r="AS34" s="2">
        <f t="shared" ref="AS34:AS39" si="38">AR34+F34</f>
        <v>0</v>
      </c>
      <c r="AU34" s="7" t="str">
        <f t="shared" si="13"/>
        <v/>
      </c>
      <c r="AV34" s="7" t="str">
        <f t="shared" si="14"/>
        <v/>
      </c>
      <c r="AW34" s="7" t="str">
        <f t="shared" si="15"/>
        <v/>
      </c>
      <c r="AX34" s="7" t="str">
        <f t="shared" si="16"/>
        <v/>
      </c>
      <c r="AY34" s="7" t="str">
        <f t="shared" si="17"/>
        <v/>
      </c>
      <c r="AZ34" s="7" t="str">
        <f t="shared" si="18"/>
        <v/>
      </c>
      <c r="BA34" s="7" t="str">
        <f t="shared" si="19"/>
        <v/>
      </c>
      <c r="BB34" s="7" t="str">
        <f t="shared" si="20"/>
        <v/>
      </c>
      <c r="BC34" s="7" t="str">
        <f t="shared" si="21"/>
        <v/>
      </c>
      <c r="BD34" s="7" t="str">
        <f t="shared" si="10"/>
        <v/>
      </c>
      <c r="BE34" s="126" t="str">
        <f t="shared" si="22"/>
        <v/>
      </c>
      <c r="BG34" s="126" t="str">
        <f t="shared" si="12"/>
        <v/>
      </c>
    </row>
    <row r="35" spans="2:59" ht="16.5" customHeight="1" thickBot="1" x14ac:dyDescent="0.3">
      <c r="B35" s="64">
        <v>32</v>
      </c>
      <c r="D35" s="50" t="s">
        <v>119</v>
      </c>
      <c r="E35" s="48">
        <f t="shared" si="29"/>
        <v>0</v>
      </c>
      <c r="F35" s="7">
        <f t="shared" si="30"/>
        <v>0</v>
      </c>
      <c r="G35" s="7">
        <f t="shared" si="31"/>
        <v>0</v>
      </c>
      <c r="H35" s="7">
        <f t="shared" si="32"/>
        <v>0</v>
      </c>
      <c r="I35" s="7">
        <f t="shared" si="33"/>
        <v>0</v>
      </c>
      <c r="J35" s="1">
        <f t="shared" si="34"/>
        <v>0</v>
      </c>
      <c r="K35" s="7"/>
      <c r="L35" s="7">
        <f t="shared" si="35"/>
        <v>0</v>
      </c>
      <c r="M35" s="2">
        <f t="shared" si="36"/>
        <v>0</v>
      </c>
      <c r="N35" s="62" t="s">
        <v>65</v>
      </c>
      <c r="O35" s="53"/>
      <c r="P35" s="2"/>
      <c r="Q35" s="62" t="s">
        <v>65</v>
      </c>
      <c r="R35" s="48"/>
      <c r="S35" s="58"/>
      <c r="T35" s="62" t="s">
        <v>65</v>
      </c>
      <c r="U35" s="48"/>
      <c r="V35" s="58"/>
      <c r="W35" s="62" t="s">
        <v>65</v>
      </c>
      <c r="X35" s="48"/>
      <c r="Y35" s="58"/>
      <c r="Z35" s="62" t="s">
        <v>65</v>
      </c>
      <c r="AA35" s="48"/>
      <c r="AB35" s="58"/>
      <c r="AC35" s="62" t="s">
        <v>65</v>
      </c>
      <c r="AD35" s="48"/>
      <c r="AE35" s="58"/>
      <c r="AF35" s="62" t="s">
        <v>65</v>
      </c>
      <c r="AG35" s="48"/>
      <c r="AH35" s="58"/>
      <c r="AI35" s="61" t="s">
        <v>65</v>
      </c>
      <c r="AJ35" s="48"/>
      <c r="AK35" s="58"/>
      <c r="AL35" s="62" t="s">
        <v>65</v>
      </c>
      <c r="AM35" s="48"/>
      <c r="AN35" s="58"/>
      <c r="AO35" s="68" t="s">
        <v>65</v>
      </c>
      <c r="AP35" s="54"/>
      <c r="AQ35" s="4"/>
      <c r="AR35" s="71">
        <f t="shared" si="37"/>
        <v>0</v>
      </c>
      <c r="AS35" s="4">
        <f t="shared" si="38"/>
        <v>0</v>
      </c>
      <c r="AU35" s="7" t="str">
        <f t="shared" si="13"/>
        <v/>
      </c>
      <c r="AV35" s="7" t="str">
        <f t="shared" si="14"/>
        <v/>
      </c>
      <c r="AW35" s="7" t="str">
        <f t="shared" si="15"/>
        <v/>
      </c>
      <c r="AX35" s="7" t="str">
        <f t="shared" si="16"/>
        <v/>
      </c>
      <c r="AY35" s="7" t="str">
        <f t="shared" si="17"/>
        <v/>
      </c>
      <c r="AZ35" s="7" t="str">
        <f t="shared" si="18"/>
        <v/>
      </c>
      <c r="BA35" s="7" t="str">
        <f t="shared" si="19"/>
        <v/>
      </c>
      <c r="BB35" s="7" t="str">
        <f t="shared" si="20"/>
        <v/>
      </c>
      <c r="BC35" s="7" t="str">
        <f t="shared" si="21"/>
        <v/>
      </c>
      <c r="BD35" s="7" t="str">
        <f t="shared" si="10"/>
        <v/>
      </c>
      <c r="BE35" s="126" t="str">
        <f t="shared" si="22"/>
        <v/>
      </c>
      <c r="BG35" s="126" t="str">
        <f t="shared" si="12"/>
        <v/>
      </c>
    </row>
    <row r="36" spans="2:59" ht="16.5" customHeight="1" thickTop="1" x14ac:dyDescent="0.25">
      <c r="B36" s="110">
        <v>33</v>
      </c>
      <c r="D36" s="50" t="s">
        <v>120</v>
      </c>
      <c r="E36" s="48">
        <f t="shared" si="29"/>
        <v>0</v>
      </c>
      <c r="F36" s="7">
        <f t="shared" si="30"/>
        <v>0</v>
      </c>
      <c r="G36" s="7">
        <f t="shared" si="31"/>
        <v>0</v>
      </c>
      <c r="H36" s="7">
        <f t="shared" si="32"/>
        <v>0</v>
      </c>
      <c r="I36" s="7">
        <f t="shared" si="33"/>
        <v>0</v>
      </c>
      <c r="J36" s="1">
        <f t="shared" si="34"/>
        <v>0</v>
      </c>
      <c r="K36" s="7"/>
      <c r="L36" s="7">
        <f t="shared" si="35"/>
        <v>0</v>
      </c>
      <c r="M36" s="2">
        <f t="shared" si="36"/>
        <v>0</v>
      </c>
      <c r="N36" s="61" t="s">
        <v>65</v>
      </c>
      <c r="O36" s="53"/>
      <c r="P36" s="2"/>
      <c r="Q36" s="62" t="s">
        <v>65</v>
      </c>
      <c r="R36" s="48"/>
      <c r="S36" s="58"/>
      <c r="T36" s="62" t="s">
        <v>65</v>
      </c>
      <c r="U36" s="48"/>
      <c r="V36" s="58"/>
      <c r="W36" s="62" t="s">
        <v>65</v>
      </c>
      <c r="X36" s="48"/>
      <c r="Y36" s="58"/>
      <c r="Z36" s="62" t="s">
        <v>65</v>
      </c>
      <c r="AA36" s="48"/>
      <c r="AB36" s="58"/>
      <c r="AC36" s="62" t="s">
        <v>65</v>
      </c>
      <c r="AD36" s="48"/>
      <c r="AE36" s="58"/>
      <c r="AF36" s="62" t="s">
        <v>65</v>
      </c>
      <c r="AG36" s="48"/>
      <c r="AH36" s="58"/>
      <c r="AI36" s="61" t="s">
        <v>65</v>
      </c>
      <c r="AJ36" s="48"/>
      <c r="AK36" s="58"/>
      <c r="AL36" s="61" t="s">
        <v>65</v>
      </c>
      <c r="AM36" s="48"/>
      <c r="AN36" s="58"/>
      <c r="AO36" s="62" t="s">
        <v>65</v>
      </c>
      <c r="AP36" s="48"/>
      <c r="AQ36" s="58"/>
      <c r="AR36" s="53">
        <f t="shared" si="37"/>
        <v>0</v>
      </c>
      <c r="AS36" s="2">
        <f t="shared" si="38"/>
        <v>0</v>
      </c>
      <c r="AU36" s="7" t="str">
        <f t="shared" si="13"/>
        <v/>
      </c>
      <c r="AV36" s="7" t="str">
        <f t="shared" si="14"/>
        <v/>
      </c>
      <c r="AW36" s="7" t="str">
        <f t="shared" si="15"/>
        <v/>
      </c>
      <c r="AX36" s="7" t="str">
        <f t="shared" si="16"/>
        <v/>
      </c>
      <c r="AY36" s="7" t="str">
        <f t="shared" si="17"/>
        <v/>
      </c>
      <c r="AZ36" s="7" t="str">
        <f t="shared" si="18"/>
        <v/>
      </c>
      <c r="BA36" s="7" t="str">
        <f t="shared" si="19"/>
        <v/>
      </c>
      <c r="BB36" s="7" t="str">
        <f t="shared" si="20"/>
        <v/>
      </c>
      <c r="BC36" s="7" t="str">
        <f t="shared" si="21"/>
        <v/>
      </c>
      <c r="BD36" s="7" t="str">
        <f t="shared" si="10"/>
        <v/>
      </c>
      <c r="BE36" s="126" t="str">
        <f t="shared" si="22"/>
        <v/>
      </c>
      <c r="BG36" s="126" t="str">
        <f t="shared" si="12"/>
        <v/>
      </c>
    </row>
    <row r="37" spans="2:59" ht="16.5" customHeight="1" thickBot="1" x14ac:dyDescent="0.3">
      <c r="B37" s="64">
        <v>34</v>
      </c>
      <c r="D37" s="50"/>
      <c r="E37" s="48">
        <f t="shared" si="29"/>
        <v>0</v>
      </c>
      <c r="F37" s="7">
        <f t="shared" si="30"/>
        <v>0</v>
      </c>
      <c r="G37" s="7">
        <f t="shared" si="31"/>
        <v>0</v>
      </c>
      <c r="H37" s="7">
        <f t="shared" si="32"/>
        <v>0</v>
      </c>
      <c r="I37" s="7">
        <f t="shared" si="33"/>
        <v>0</v>
      </c>
      <c r="J37" s="1">
        <f t="shared" si="34"/>
        <v>0</v>
      </c>
      <c r="K37" s="7"/>
      <c r="L37" s="7">
        <f t="shared" si="35"/>
        <v>0</v>
      </c>
      <c r="M37" s="2">
        <f t="shared" si="36"/>
        <v>0</v>
      </c>
      <c r="N37" s="62" t="s">
        <v>65</v>
      </c>
      <c r="O37" s="53"/>
      <c r="P37" s="2"/>
      <c r="Q37" s="62" t="s">
        <v>65</v>
      </c>
      <c r="R37" s="48"/>
      <c r="S37" s="58"/>
      <c r="T37" s="62" t="s">
        <v>65</v>
      </c>
      <c r="U37" s="48"/>
      <c r="V37" s="58"/>
      <c r="W37" s="62" t="s">
        <v>65</v>
      </c>
      <c r="X37" s="48"/>
      <c r="Y37" s="58"/>
      <c r="Z37" s="62" t="s">
        <v>65</v>
      </c>
      <c r="AA37" s="48"/>
      <c r="AB37" s="58"/>
      <c r="AC37" s="62" t="s">
        <v>65</v>
      </c>
      <c r="AD37" s="48"/>
      <c r="AE37" s="58"/>
      <c r="AF37" s="62" t="s">
        <v>65</v>
      </c>
      <c r="AG37" s="48"/>
      <c r="AH37" s="58"/>
      <c r="AI37" s="61" t="s">
        <v>65</v>
      </c>
      <c r="AJ37" s="48"/>
      <c r="AK37" s="58"/>
      <c r="AL37" s="62" t="s">
        <v>65</v>
      </c>
      <c r="AM37" s="48"/>
      <c r="AN37" s="58"/>
      <c r="AO37" s="68" t="s">
        <v>65</v>
      </c>
      <c r="AP37" s="54"/>
      <c r="AQ37" s="4"/>
      <c r="AR37" s="71">
        <f t="shared" si="37"/>
        <v>0</v>
      </c>
      <c r="AS37" s="4">
        <f t="shared" si="38"/>
        <v>0</v>
      </c>
      <c r="AU37" s="7" t="str">
        <f t="shared" si="13"/>
        <v/>
      </c>
      <c r="AV37" s="7" t="str">
        <f t="shared" si="14"/>
        <v/>
      </c>
      <c r="AW37" s="7" t="str">
        <f t="shared" si="15"/>
        <v/>
      </c>
      <c r="AX37" s="7" t="str">
        <f t="shared" si="16"/>
        <v/>
      </c>
      <c r="AY37" s="7" t="str">
        <f t="shared" si="17"/>
        <v/>
      </c>
      <c r="AZ37" s="7" t="str">
        <f t="shared" si="18"/>
        <v/>
      </c>
      <c r="BA37" s="7" t="str">
        <f t="shared" si="19"/>
        <v/>
      </c>
      <c r="BB37" s="7" t="str">
        <f t="shared" si="20"/>
        <v/>
      </c>
      <c r="BC37" s="7" t="str">
        <f t="shared" si="21"/>
        <v/>
      </c>
      <c r="BD37" s="7" t="str">
        <f t="shared" si="10"/>
        <v/>
      </c>
      <c r="BE37" s="126" t="str">
        <f t="shared" si="22"/>
        <v/>
      </c>
      <c r="BG37" s="126" t="str">
        <f t="shared" si="12"/>
        <v/>
      </c>
    </row>
    <row r="38" spans="2:59" ht="16.5" customHeight="1" thickTop="1" x14ac:dyDescent="0.25">
      <c r="B38" s="64">
        <v>35</v>
      </c>
      <c r="D38" s="50"/>
      <c r="E38" s="48">
        <f t="shared" si="29"/>
        <v>0</v>
      </c>
      <c r="F38" s="7">
        <f t="shared" si="30"/>
        <v>0</v>
      </c>
      <c r="G38" s="7">
        <f t="shared" si="31"/>
        <v>0</v>
      </c>
      <c r="H38" s="7">
        <f t="shared" si="32"/>
        <v>0</v>
      </c>
      <c r="I38" s="7">
        <f t="shared" si="33"/>
        <v>0</v>
      </c>
      <c r="J38" s="1">
        <f t="shared" si="34"/>
        <v>0</v>
      </c>
      <c r="K38" s="7"/>
      <c r="L38" s="7">
        <f t="shared" si="35"/>
        <v>0</v>
      </c>
      <c r="M38" s="2">
        <f t="shared" si="36"/>
        <v>0</v>
      </c>
      <c r="N38" s="61" t="s">
        <v>65</v>
      </c>
      <c r="O38" s="53"/>
      <c r="P38" s="2"/>
      <c r="Q38" s="62" t="s">
        <v>65</v>
      </c>
      <c r="R38" s="48"/>
      <c r="S38" s="58"/>
      <c r="T38" s="62" t="s">
        <v>65</v>
      </c>
      <c r="U38" s="48"/>
      <c r="V38" s="58"/>
      <c r="W38" s="62" t="s">
        <v>65</v>
      </c>
      <c r="X38" s="48"/>
      <c r="Y38" s="58"/>
      <c r="Z38" s="62" t="s">
        <v>65</v>
      </c>
      <c r="AA38" s="48"/>
      <c r="AB38" s="58"/>
      <c r="AC38" s="62" t="s">
        <v>65</v>
      </c>
      <c r="AD38" s="48"/>
      <c r="AE38" s="58"/>
      <c r="AF38" s="62" t="s">
        <v>65</v>
      </c>
      <c r="AG38" s="48"/>
      <c r="AH38" s="58"/>
      <c r="AI38" s="61" t="s">
        <v>65</v>
      </c>
      <c r="AJ38" s="48"/>
      <c r="AK38" s="58"/>
      <c r="AL38" s="61" t="s">
        <v>65</v>
      </c>
      <c r="AM38" s="48"/>
      <c r="AN38" s="58"/>
      <c r="AO38" s="62" t="s">
        <v>65</v>
      </c>
      <c r="AP38" s="48"/>
      <c r="AQ38" s="58"/>
      <c r="AR38" s="53">
        <f t="shared" si="37"/>
        <v>0</v>
      </c>
      <c r="AS38" s="2">
        <f t="shared" si="38"/>
        <v>0</v>
      </c>
      <c r="AU38" s="7" t="str">
        <f t="shared" si="13"/>
        <v/>
      </c>
      <c r="AV38" s="7" t="str">
        <f t="shared" si="14"/>
        <v/>
      </c>
      <c r="AW38" s="7" t="str">
        <f t="shared" si="15"/>
        <v/>
      </c>
      <c r="AX38" s="7" t="str">
        <f t="shared" si="16"/>
        <v/>
      </c>
      <c r="AY38" s="7" t="str">
        <f t="shared" si="17"/>
        <v/>
      </c>
      <c r="AZ38" s="7" t="str">
        <f t="shared" si="18"/>
        <v/>
      </c>
      <c r="BA38" s="7" t="str">
        <f t="shared" si="19"/>
        <v/>
      </c>
      <c r="BB38" s="7" t="str">
        <f t="shared" si="20"/>
        <v/>
      </c>
      <c r="BC38" s="7" t="str">
        <f t="shared" si="21"/>
        <v/>
      </c>
      <c r="BD38" s="7" t="str">
        <f t="shared" si="10"/>
        <v/>
      </c>
      <c r="BE38" s="126" t="str">
        <f t="shared" si="22"/>
        <v/>
      </c>
      <c r="BG38" s="126" t="str">
        <f t="shared" si="12"/>
        <v/>
      </c>
    </row>
    <row r="39" spans="2:59" ht="16.5" customHeight="1" thickBot="1" x14ac:dyDescent="0.3">
      <c r="B39" s="65">
        <v>36</v>
      </c>
      <c r="D39" s="51"/>
      <c r="E39" s="113">
        <f t="shared" si="29"/>
        <v>0</v>
      </c>
      <c r="F39" s="8">
        <f t="shared" si="30"/>
        <v>0</v>
      </c>
      <c r="G39" s="8">
        <f t="shared" si="31"/>
        <v>0</v>
      </c>
      <c r="H39" s="8">
        <f t="shared" si="32"/>
        <v>0</v>
      </c>
      <c r="I39" s="8">
        <f t="shared" si="33"/>
        <v>0</v>
      </c>
      <c r="J39" s="3">
        <f t="shared" si="34"/>
        <v>0</v>
      </c>
      <c r="K39" s="8"/>
      <c r="L39" s="8">
        <f t="shared" si="35"/>
        <v>0</v>
      </c>
      <c r="M39" s="4">
        <f t="shared" si="36"/>
        <v>0</v>
      </c>
      <c r="N39" s="68" t="s">
        <v>65</v>
      </c>
      <c r="O39" s="54"/>
      <c r="P39" s="4"/>
      <c r="Q39" s="68" t="s">
        <v>65</v>
      </c>
      <c r="R39" s="113"/>
      <c r="S39" s="59"/>
      <c r="T39" s="68" t="s">
        <v>65</v>
      </c>
      <c r="U39" s="113"/>
      <c r="V39" s="59"/>
      <c r="W39" s="68" t="s">
        <v>65</v>
      </c>
      <c r="X39" s="113"/>
      <c r="Y39" s="59"/>
      <c r="Z39" s="68" t="s">
        <v>65</v>
      </c>
      <c r="AA39" s="113"/>
      <c r="AB39" s="59"/>
      <c r="AC39" s="68" t="s">
        <v>65</v>
      </c>
      <c r="AD39" s="113"/>
      <c r="AE39" s="59"/>
      <c r="AF39" s="68" t="s">
        <v>65</v>
      </c>
      <c r="AG39" s="113"/>
      <c r="AH39" s="59"/>
      <c r="AI39" s="87" t="s">
        <v>65</v>
      </c>
      <c r="AJ39" s="113"/>
      <c r="AK39" s="59"/>
      <c r="AL39" s="68" t="s">
        <v>65</v>
      </c>
      <c r="AM39" s="113"/>
      <c r="AN39" s="59"/>
      <c r="AO39" s="68" t="s">
        <v>65</v>
      </c>
      <c r="AP39" s="54"/>
      <c r="AQ39" s="4"/>
      <c r="AR39" s="71">
        <f t="shared" si="37"/>
        <v>0</v>
      </c>
      <c r="AS39" s="4">
        <f t="shared" si="38"/>
        <v>0</v>
      </c>
      <c r="AU39" s="7" t="str">
        <f t="shared" si="13"/>
        <v/>
      </c>
      <c r="AV39" s="7" t="str">
        <f t="shared" si="14"/>
        <v/>
      </c>
      <c r="AW39" s="7" t="str">
        <f t="shared" si="15"/>
        <v/>
      </c>
      <c r="AX39" s="7" t="str">
        <f t="shared" si="16"/>
        <v/>
      </c>
      <c r="AY39" s="7" t="str">
        <f t="shared" si="17"/>
        <v/>
      </c>
      <c r="AZ39" s="7" t="str">
        <f t="shared" si="18"/>
        <v/>
      </c>
      <c r="BA39" s="7" t="str">
        <f t="shared" si="19"/>
        <v/>
      </c>
      <c r="BB39" s="7" t="str">
        <f t="shared" si="20"/>
        <v/>
      </c>
      <c r="BC39" s="7" t="str">
        <f t="shared" si="21"/>
        <v/>
      </c>
      <c r="BD39" s="7" t="str">
        <f t="shared" si="10"/>
        <v/>
      </c>
      <c r="BE39" s="126" t="str">
        <f t="shared" si="22"/>
        <v/>
      </c>
      <c r="BG39" s="126" t="str">
        <f t="shared" si="12"/>
        <v/>
      </c>
    </row>
    <row r="40" spans="2:59" s="121" customFormat="1" ht="16.5" customHeight="1" thickTop="1" thickBot="1" x14ac:dyDescent="0.3">
      <c r="B40" s="118"/>
      <c r="D40" s="122"/>
      <c r="E40" s="122"/>
      <c r="F40" s="122"/>
      <c r="G40" s="122"/>
      <c r="H40" s="122"/>
      <c r="I40" s="122"/>
      <c r="J40" s="119"/>
      <c r="K40" s="122"/>
      <c r="L40" s="122"/>
      <c r="M40" s="119"/>
      <c r="N40" s="123"/>
      <c r="O40" s="119"/>
      <c r="P40" s="119"/>
      <c r="Q40" s="123"/>
      <c r="R40" s="122"/>
      <c r="S40" s="122"/>
      <c r="T40" s="123"/>
      <c r="U40" s="122"/>
      <c r="V40" s="122"/>
      <c r="W40" s="123"/>
      <c r="X40" s="122"/>
      <c r="Y40" s="122"/>
      <c r="Z40" s="123"/>
      <c r="AA40" s="122"/>
      <c r="AB40" s="122"/>
      <c r="AC40" s="123"/>
      <c r="AD40" s="122"/>
      <c r="AE40" s="122"/>
      <c r="AF40" s="123"/>
      <c r="AG40" s="122"/>
      <c r="AH40" s="122"/>
      <c r="AI40" s="124"/>
      <c r="AJ40" s="122"/>
      <c r="AK40" s="122"/>
      <c r="AL40" s="123"/>
      <c r="AM40" s="122"/>
      <c r="AN40" s="122"/>
      <c r="AO40" s="123"/>
      <c r="AP40" s="119"/>
      <c r="AQ40" s="16"/>
      <c r="AR40" s="16"/>
      <c r="AS40" s="16"/>
      <c r="AU40" s="5"/>
      <c r="AV40" s="5"/>
      <c r="AW40" s="5"/>
      <c r="AX40" s="5"/>
      <c r="AY40" s="5"/>
      <c r="AZ40" s="5"/>
      <c r="BA40" s="5"/>
      <c r="BB40" s="5"/>
      <c r="BC40" s="5"/>
      <c r="BD40"/>
      <c r="BE40"/>
    </row>
    <row r="41" spans="2:59" ht="16.5" customHeight="1" thickTop="1" thickBot="1" x14ac:dyDescent="0.3">
      <c r="D41" s="42" t="s">
        <v>46</v>
      </c>
      <c r="E41" s="10">
        <f t="shared" ref="E41:L41" si="39">SUM(E4:E33)</f>
        <v>216</v>
      </c>
      <c r="F41" s="10">
        <f t="shared" si="39"/>
        <v>96</v>
      </c>
      <c r="G41" s="10">
        <f t="shared" si="39"/>
        <v>120</v>
      </c>
      <c r="H41" s="10">
        <f t="shared" si="39"/>
        <v>498</v>
      </c>
      <c r="I41" s="10">
        <f t="shared" si="39"/>
        <v>558</v>
      </c>
      <c r="J41" s="10">
        <f t="shared" si="39"/>
        <v>2072.2199999999998</v>
      </c>
      <c r="K41" s="10">
        <f t="shared" si="39"/>
        <v>67</v>
      </c>
      <c r="L41" s="10">
        <f t="shared" si="39"/>
        <v>1056</v>
      </c>
      <c r="M41" s="11">
        <f>J41/L41</f>
        <v>1.9623295454545453</v>
      </c>
      <c r="N41" s="23"/>
      <c r="O41" s="11">
        <f>SUM(O4:O31)</f>
        <v>574.23</v>
      </c>
      <c r="P41" s="22"/>
      <c r="Q41" s="23"/>
      <c r="R41" s="11">
        <f>SUM(R4:R31)</f>
        <v>584.59000000000015</v>
      </c>
      <c r="S41" s="22"/>
      <c r="T41" s="23"/>
      <c r="U41" s="11">
        <f>SUM(U4:U31)</f>
        <v>575.87</v>
      </c>
      <c r="V41" s="22"/>
      <c r="W41" s="23"/>
      <c r="X41" s="11">
        <f>SUM(X4:X31)</f>
        <v>601.44000000000005</v>
      </c>
      <c r="Y41" s="22"/>
      <c r="Z41" s="23"/>
      <c r="AA41" s="11">
        <f>SUM(AA4:AA31)</f>
        <v>583.17999999999995</v>
      </c>
      <c r="AB41" s="22"/>
      <c r="AC41" s="23"/>
      <c r="AD41" s="11">
        <f>SUM(AD4:AD31)</f>
        <v>589.50000000000011</v>
      </c>
      <c r="AE41" s="22"/>
      <c r="AF41" s="23"/>
      <c r="AG41" s="11">
        <f>SUM(AG4:AG31)</f>
        <v>576.59000000000015</v>
      </c>
      <c r="AH41" s="22"/>
      <c r="AI41" s="23"/>
      <c r="AJ41" s="11"/>
      <c r="AK41" s="22"/>
      <c r="AL41" s="23"/>
      <c r="AM41" s="11"/>
      <c r="AN41" s="22"/>
      <c r="AO41" s="11">
        <f>AVERAGE(O41,R41,U41,X41,AA41,AD41,AG41,AJ41,AM41)</f>
        <v>583.62857142857149</v>
      </c>
      <c r="AP41" s="14">
        <f>AO41+F41</f>
        <v>679.62857142857149</v>
      </c>
    </row>
    <row r="42" spans="2:59" ht="16.5" thickTop="1" thickBot="1" x14ac:dyDescent="0.3">
      <c r="M42" s="9"/>
      <c r="O42" s="9"/>
      <c r="R42" s="9"/>
      <c r="U42" s="9"/>
      <c r="X42" s="9"/>
      <c r="AO42" s="9"/>
      <c r="AP42" s="9"/>
    </row>
    <row r="43" spans="2:59" ht="15.75" thickTop="1" x14ac:dyDescent="0.25">
      <c r="D43" s="17" t="s">
        <v>62</v>
      </c>
      <c r="E43" s="25"/>
      <c r="F43" s="25"/>
      <c r="G43" s="25"/>
      <c r="H43" s="25"/>
      <c r="I43" s="25"/>
      <c r="J43" s="25"/>
      <c r="K43" s="25"/>
      <c r="L43" s="25"/>
      <c r="M43" s="24"/>
      <c r="N43" s="25"/>
      <c r="O43" s="12">
        <f>O41/24</f>
        <v>23.92625</v>
      </c>
      <c r="P43" s="24"/>
      <c r="Q43" s="25"/>
      <c r="R43" s="12">
        <f>R41/24</f>
        <v>24.357916666666672</v>
      </c>
      <c r="S43" s="24"/>
      <c r="T43" s="25"/>
      <c r="U43" s="12">
        <f>U41/24</f>
        <v>23.994583333333335</v>
      </c>
      <c r="V43" s="26"/>
      <c r="W43" s="25"/>
      <c r="X43" s="12">
        <f>X41/24</f>
        <v>25.060000000000002</v>
      </c>
      <c r="Y43" s="24"/>
      <c r="Z43" s="25"/>
      <c r="AA43" s="12">
        <f>AA41/24</f>
        <v>24.299166666666665</v>
      </c>
      <c r="AB43" s="25"/>
      <c r="AC43" s="25"/>
      <c r="AD43" s="12">
        <f>AD41/24</f>
        <v>24.562500000000004</v>
      </c>
      <c r="AE43" s="25"/>
      <c r="AF43" s="25"/>
      <c r="AG43" s="12">
        <f>AG41/24</f>
        <v>24.024583333333339</v>
      </c>
      <c r="AH43" s="25"/>
      <c r="AI43" s="25"/>
      <c r="AJ43" s="12"/>
      <c r="AK43" s="25"/>
      <c r="AL43" s="25"/>
      <c r="AM43" s="12"/>
      <c r="AN43" s="25"/>
      <c r="AO43" s="13">
        <f>AVERAGE(O43,R43,U43,X43,AA43,AD43,AG43,AJ43,AM43)</f>
        <v>24.317857142857147</v>
      </c>
      <c r="AP43" s="29"/>
    </row>
    <row r="44" spans="2:59" x14ac:dyDescent="0.25">
      <c r="D44" s="18" t="s">
        <v>66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1">
        <f>SUM(IF((LEFT(N4,1)="A"),O4,0)+IF((LEFT(N5,1)="A"),O5,0)+IF((LEFT(N6,1)="A"),O6,0)+IF((LEFT(N7,1)="A"),O7,0)+IF((LEFT(N8,1)="A"),O8,0)+IF((LEFT(N9,1)="A"),O9,0)+IF((LEFT(N10,1)="A"),O10,0)+IF((LEFT(N11,1)="A"),O11,0)+IF((LEFT(N12,1)="A"),O12,0)+IF((LEFT(N13,1)="A"),O13,0)+IF((LEFT(N14,1)="A"),O14,0)+IF((LEFT(N15,1)="A"),O15,0)+IF((LEFT(N16,1)="A"),O16,0)+IF((LEFT(N17,1)="A"),O17,0)+IF((LEFT(N18,1)="A"),O18,0)+IF((LEFT(N19,1)="A"),O19,0)+IF((LEFT(N20,1)="A"),O20,0)+IF((LEFT(N21,1)="A"),O21,0)+IF((LEFT(N22,1)="A"),O22,0)+IF((LEFT(N23,1)="A"),O23,0)+IF((LEFT(N24,1)="A"),O24,0)+IF((LEFT(N25,1)="A"),O25,0)+IF((LEFT(N26,1)="A"),O26,0)+IF((LEFT(N27,1)="A"),O27,0)+IF((LEFT(N28,1)="A"),O28,0)+IF((LEFT(N29,1)="A"),O29,0)+IF((LEFT(N31,1)="A"),O31,0))/12</f>
        <v>26.020833333333332</v>
      </c>
      <c r="P44" s="44"/>
      <c r="Q44" s="27"/>
      <c r="R44" s="1">
        <f>SUM(IF((LEFT(Q4,1)="A"),R4,0)+IF((LEFT(Q5,1)="A"),R5,0)+IF((LEFT(Q6,1)="A"),R6,0)+IF((LEFT(Q7,1)="A"),R7,0)+IF((LEFT(Q8,1)="A"),R8,0)+IF((LEFT(Q9,1)="A"),R9,0)+IF((LEFT(Q10,1)="A"),R10,0)+IF((LEFT(Q11,1)="A"),R11,0)+IF((LEFT(Q12,1)="A"),R12,0)+IF((LEFT(Q13,1)="A"),R13,0)+IF((LEFT(Q14,1)="A"),R14,0)+IF((LEFT(Q15,1)="A"),R15,0)+IF((LEFT(Q16,1)="A"),R16,0)+IF((LEFT(Q17,1)="A"),R17,0)+IF((LEFT(Q18,1)="A"),R18,0)+IF((LEFT(Q19,1)="A"),R19,0)+IF((LEFT(Q20,1)="A"),R20,0)+IF((LEFT(Q21,1)="A"),R21,0)+IF((LEFT(Q22,1)="A"),R22,0)+IF((LEFT(Q23,1)="A"),R23,0)+IF((LEFT(Q24,1)="A"),R24,0)+IF((LEFT(Q25,1)="A"),R25,0)+IF((LEFT(Q26,1)="A"),R26,0)+IF((LEFT(Q27,1)="A"),R27,0)+IF((LEFT(Q28,1)="A"),R28,0)+IF((LEFT(Q29,1)="A"),R29,0)+IF((LEFT(Q31,1)="A"),R31,0))/12</f>
        <v>24.673333333333336</v>
      </c>
      <c r="S44" s="44"/>
      <c r="T44" s="27"/>
      <c r="U44" s="1">
        <f>SUM(IF((LEFT(T4,1)="A"),U4,0)+IF((LEFT(T5,1)="A"),U5,0)+IF((LEFT(T6,1)="A"),U6,0)+IF((LEFT(T7,1)="A"),U7,0)+IF((LEFT(T8,1)="A"),U8,0)+IF((LEFT(T9,1)="A"),U9,0)+IF((LEFT(T10,1)="A"),U10,0)+IF((LEFT(T11,1)="A"),U11,0)+IF((LEFT(T12,1)="A"),U12,0)+IF((LEFT(T13,1)="A"),U13,0)+IF((LEFT(T14,1)="A"),U14,0)+IF((LEFT(T15,1)="A"),U15,0)+IF((LEFT(T16,1)="A"),U16,0)+IF((LEFT(T17,1)="A"),U17,0)+IF((LEFT(T18,1)="A"),U18,0)+IF((LEFT(T19,1)="A"),U19,0)+IF((LEFT(T20,1)="A"),U20,0)+IF((LEFT(T21,1)="A"),U21,0)+IF((LEFT(T22,1)="A"),U22,0)+IF((LEFT(T23,1)="A"),U23,0)+IF((LEFT(T24,1)="A"),U24,0)+IF((LEFT(T25,1)="A"),U25,0)+IF((LEFT(T26,1)="A"),U26,0)+IF((LEFT(T27,1)="A"),U27,0)+IF((LEFT(T28,1)="A"),U28,0)+IF((LEFT(T29,1)="A"),U29,0)+IF((LEFT(T31,1)="A"),U31,0))/12</f>
        <v>24.341666666666665</v>
      </c>
      <c r="V44" s="44"/>
      <c r="W44" s="27"/>
      <c r="X44" s="1">
        <f>SUM(IF((LEFT(W4,1)="A"),X4,0)+IF((LEFT(W5,1)="A"),X5,0)+IF((LEFT(W6,1)="A"),X6,0)+IF((LEFT(W7,1)="A"),X7,0)+IF((LEFT(W8,1)="A"),X8,0)+IF((LEFT(W9,1)="A"),X9,0)+IF((LEFT(W10,1)="A"),X10,0)+IF((LEFT(W11,1)="A"),X11,0)+IF((LEFT(W12,1)="A"),X12,0)+IF((LEFT(W13,1)="A"),X13,0)+IF((LEFT(W14,1)="A"),X14,0)+IF((LEFT(W15,1)="A"),X15,0)+IF((LEFT(W16,1)="A"),X16,0)+IF((LEFT(W17,1)="A"),X17,0)+IF((LEFT(W18,1)="A"),X18,0)+IF((LEFT(W19,1)="A"),X19,0)+IF((LEFT(W20,1)="A"),X20,0)+IF((LEFT(W21,1)="A"),X21,0)+IF((LEFT(W22,1)="A"),X22,0)+IF((LEFT(W23,1)="A"),X23,0)+IF((LEFT(W24,1)="A"),X24,0)+IF((LEFT(W25,1)="A"),X25,0)+IF((LEFT(W26,1)="A"),X26,0)+IF((LEFT(W27,1)="A"),X27,0)+IF((LEFT(W28,1)="A"),X28,0)+IF((LEFT(W29,1)="A"),X29,0)+IF((LEFT(W31,1)="A"),X31,0))/12</f>
        <v>25.06583333333333</v>
      </c>
      <c r="Y44" s="44"/>
      <c r="Z44" s="27"/>
      <c r="AA44" s="1">
        <f>SUM(IF((LEFT(Z4,1)="A"),AA4,0)+IF((LEFT(Z5,1)="A"),AA5,0)+IF((LEFT(Z6,1)="A"),AA6,0)+IF((LEFT(Z7,1)="A"),AA7,0)+IF((LEFT(Z8,1)="A"),AA8,0)+IF((LEFT(Z9,1)="A"),AA9,0)+IF((LEFT(Z10,1)="A"),AA10,0)+IF((LEFT(Z11,1)="A"),AA11,0)+IF((LEFT(Z12,1)="A"),AA12,0)+IF((LEFT(Z13,1)="A"),AA13,0)+IF((LEFT(Z14,1)="A"),AA14,0)+IF((LEFT(Z15,1)="A"),AA15,0)+IF((LEFT(Z16,1)="A"),AA16,0)+IF((LEFT(Z17,1)="A"),AA17,0)+IF((LEFT(Z18,1)="A"),AA18,0)+IF((LEFT(Z19,1)="A"),AA19,0)+IF((LEFT(Z20,1)="A"),AA20,0)+IF((LEFT(Z21,1)="A"),AA21,0)+IF((LEFT(Z22,1)="A"),AA22,0)+IF((LEFT(Z23,1)="A"),AA23,0)+IF((LEFT(Z24,1)="A"),AA24,0)+IF((LEFT(Z25,1)="A"),AA25,0)+IF((LEFT(Z26,1)="A"),AA26,0)+IF((LEFT(Z27,1)="A"),AA27,0)+IF((LEFT(Z28,1)="A"),AA28,0)+IF((LEFT(Z29,1)="A"),AA29,0)+IF((LEFT(Z31,1)="A"),AA31,0))/12</f>
        <v>25.480833333333333</v>
      </c>
      <c r="AB44" s="27"/>
      <c r="AC44" s="27"/>
      <c r="AD44" s="1">
        <f>SUM(IF((LEFT(AC4,1)="A"),AD4,0)+IF((LEFT(AC5,1)="A"),AD5,0)+IF((LEFT(AC6,1)="A"),AD6,0)+IF((LEFT(AC7,1)="A"),AD7,0)+IF((LEFT(AC8,1)="A"),AD8,0)+IF((LEFT(AC9,1)="A"),AD9,0)+IF((LEFT(AC10,1)="A"),AD10,0)+IF((LEFT(AC11,1)="A"),AD11,0)+IF((LEFT(AC12,1)="A"),AD12,0)+IF((LEFT(AC13,1)="A"),AD13,0)+IF((LEFT(AC14,1)="A"),AD14,0)+IF((LEFT(AC15,1)="A"),AD15,0)+IF((LEFT(AC16,1)="A"),AD16,0)+IF((LEFT(AC17,1)="A"),AD17,0)+IF((LEFT(AC18,1)="A"),AD18,0)+IF((LEFT(AC19,1)="A"),AD19,0)+IF((LEFT(AC20,1)="A"),AD20,0)+IF((LEFT(AC21,1)="A"),AD21,0)+IF((LEFT(AC22,1)="A"),AD22,0)+IF((LEFT(AC23,1)="A"),AD23,0)+IF((LEFT(AC24,1)="A"),AD24,0)+IF((LEFT(AC25,1)="A"),AD25,0)+IF((LEFT(AC26,1)="A"),AD26,0)+IF((LEFT(AC27,1)="A"),AD27,0)+IF((LEFT(AC28,1)="A"),AD28,0)+IF((LEFT(AC29,1)="A"),AD29,0)+IF((LEFT(AC31,1)="A"),AD31,0))/12</f>
        <v>25.51</v>
      </c>
      <c r="AE44" s="27"/>
      <c r="AF44" s="27"/>
      <c r="AG44" s="1">
        <f>SUM(IF((LEFT(AF4,1)="A"),AG4,0)+IF((LEFT(AF5,1)="A"),AG5,0)+IF((LEFT(AF6,1)="A"),AG6,0)+IF((LEFT(AF7,1)="A"),AG7,0)+IF((LEFT(AF8,1)="A"),AG8,0)+IF((LEFT(AF9,1)="A"),AG9,0)+IF((LEFT(AF10,1)="A"),AG10,0)+IF((LEFT(AF11,1)="A"),AG11,0)+IF((LEFT(AF12,1)="A"),AG12,0)+IF((LEFT(AF13,1)="A"),AG13,0)+IF((LEFT(AF14,1)="A"),AG14,0)+IF((LEFT(AF15,1)="A"),AG15,0)+IF((LEFT(AF16,1)="A"),AG16,0)+IF((LEFT(AF17,1)="A"),AG17,0)+IF((LEFT(AF18,1)="A"),AG18,0)+IF((LEFT(AF19,1)="A"),AG19,0)+IF((LEFT(AF20,1)="A"),AG20,0)+IF((LEFT(AF21,1)="A"),AG21,0)+IF((LEFT(AF22,1)="A"),AG22,0)+IF((LEFT(AF23,1)="A"),AG23,0)+IF((LEFT(AF24,1)="A"),AG24,0)+IF((LEFT(AF25,1)="A"),AG25,0)+IF((LEFT(AF26,1)="A"),AG26,0)+IF((LEFT(AF27,1)="A"),AG27,0)+IF((LEFT(AF28,1)="A"),AG28,0)+IF((LEFT(AF29,1)="A"),AG29,0)+IF((LEFT(AF31,1)="A"),AG31,0))/12</f>
        <v>25.329166666666669</v>
      </c>
      <c r="AH44" s="27"/>
      <c r="AI44" s="27"/>
      <c r="AJ44" s="1"/>
      <c r="AK44" s="27"/>
      <c r="AL44" s="27"/>
      <c r="AM44" s="1"/>
      <c r="AN44" s="27"/>
      <c r="AO44" s="1">
        <f>AVERAGE(O44,R44,U44,X44,AA44,AD44,AG44,AJ44,AM44)</f>
        <v>25.203095238095241</v>
      </c>
      <c r="AP44" s="30"/>
    </row>
    <row r="45" spans="2:59" ht="15.75" thickBot="1" x14ac:dyDescent="0.3">
      <c r="D45" s="19" t="s">
        <v>67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3">
        <f>SUM(IF((LEFT(N5,1)="B"),O5,0)+IF((LEFT(N6,1)="B"),O6,0)+IF((LEFT(N7,1)="B"),O7,0)+IF((LEFT(N8,1)="B"),O8,0)+IF((LEFT(N9,1)="B"),O9,0)+IF((LEFT(N10,1)="B"),O10,0)+IF((LEFT(N11,1)="B"),O11,0)+IF((LEFT(N12,1)="B"),O12,0)+IF((LEFT(N13,1)="B"),O13,0)+IF((LEFT(N14,1)="B"),O14,0)+IF((LEFT(N15,1)="B"),O15,0)+IF((LEFT(N16,1)="B"),O16,0)+IF((LEFT(N17,1)="B"),O17,0)+IF((LEFT(N18,1)="B"),O18,0)+IF((LEFT(N19,1)="B"),O19,0)+IF((LEFT(N20,1)="B"),O20,0)+IF((LEFT(N21,1)="B"),O21,0)+IF((LEFT(N22,1)="B"),O22,0)+IF((LEFT(N23,1)="B"),O23,0)+IF((LEFT(N24,1)="B"),O24,0)+IF((LEFT(N25,1)="B"),O25,0)+IF((LEFT(N26,1)="B"),O26,0)+IF((LEFT(N27,1)="B"),O27,0)+IF((LEFT(N28,1)="B"),O28,0)+IF((LEFT(N29,1)="B"),O29,0)+IF((LEFT(N31,1)="B"),O31,0))/12</f>
        <v>21.831666666666667</v>
      </c>
      <c r="P45" s="45"/>
      <c r="Q45" s="28"/>
      <c r="R45" s="3">
        <f>SUM(IF((LEFT(Q5,1)="B"),R5,0)+IF((LEFT(Q6,1)="B"),R6,0)+IF((LEFT(Q7,1)="B"),R7,0)+IF((LEFT(Q8,1)="B"),R8,0)+IF((LEFT(Q9,1)="B"),R9,0)+IF((LEFT(Q10,1)="B"),R10,0)+IF((LEFT(Q11,1)="B"),R11,0)+IF((LEFT(Q12,1)="B"),R12,0)+IF((LEFT(Q13,1)="B"),R13,0)+IF((LEFT(Q14,1)="B"),R14,0)+IF((LEFT(Q15,1)="B"),R15,0)+IF((LEFT(Q16,1)="B"),R16,0)+IF((LEFT(Q17,1)="B"),R17,0)+IF((LEFT(Q18,1)="B"),R18,0)+IF((LEFT(Q19,1)="B"),R19,0)+IF((LEFT(Q20,1)="B"),R20,0)+IF((LEFT(Q21,1)="B"),R21,0)+IF((LEFT(Q22,1)="B"),R22,0)+IF((LEFT(Q23,1)="B"),R23,0)+IF((LEFT(Q24,1)="B"),R24,0)+IF((LEFT(Q25,1)="B"),R25,0)+IF((LEFT(Q26,1)="B"),R26,0)+IF((LEFT(Q27,1)="B"),R27,0)+IF((LEFT(Q28,1)="B"),R28,0)+IF((LEFT(Q29,1)="B"),R29,0)+IF((LEFT(Q31,1)="B"),R31,0))/12</f>
        <v>24.0425</v>
      </c>
      <c r="S45" s="45"/>
      <c r="T45" s="28"/>
      <c r="U45" s="3">
        <f>SUM(IF((LEFT(T5,1)="B"),U5,0)+IF((LEFT(T6,1)="B"),U6,0)+IF((LEFT(T7,1)="B"),U7,0)+IF((LEFT(T8,1)="B"),U8,0)+IF((LEFT(T9,1)="B"),U9,0)+IF((LEFT(T10,1)="B"),U10,0)+IF((LEFT(T11,1)="B"),U11,0)+IF((LEFT(T12,1)="B"),U12,0)+IF((LEFT(T13,1)="B"),U13,0)+IF((LEFT(T14,1)="B"),U14,0)+IF((LEFT(T15,1)="B"),U15,0)+IF((LEFT(T16,1)="B"),U16,0)+IF((LEFT(T17,1)="B"),U17,0)+IF((LEFT(T18,1)="B"),U18,0)+IF((LEFT(T19,1)="B"),U19,0)+IF((LEFT(T20,1)="B"),U20,0)+IF((LEFT(T21,1)="B"),U21,0)+IF((LEFT(T22,1)="B"),U22,0)+IF((LEFT(T23,1)="B"),U23,0)+IF((LEFT(T24,1)="B"),U24,0)+IF((LEFT(T25,1)="B"),U25,0)+IF((LEFT(T26,1)="B"),U26,0)+IF((LEFT(T27,1)="B"),U27,0)+IF((LEFT(T28,1)="B"),U28,0)+IF((LEFT(T29,1)="B"),U29,0)+IF((LEFT(T31,1)="B"),U31,0))/12</f>
        <v>23.647499999999997</v>
      </c>
      <c r="V45" s="45"/>
      <c r="W45" s="28"/>
      <c r="X45" s="3">
        <f>SUM(IF((LEFT(W5,1)="B"),X5,0)+IF((LEFT(W6,1)="B"),X6,0)+IF((LEFT(W7,1)="B"),X7,0)+IF((LEFT(W8,1)="B"),X8,0)+IF((LEFT(W9,1)="B"),X9,0)+IF((LEFT(W10,1)="B"),X10,0)+IF((LEFT(W11,1)="B"),X11,0)+IF((LEFT(W12,1)="B"),X12,0)+IF((LEFT(W13,1)="B"),X13,0)+IF((LEFT(W14,1)="B"),X14,0)+IF((LEFT(W15,1)="B"),X15,0)+IF((LEFT(W16,1)="B"),X16,0)+IF((LEFT(W17,1)="B"),X17,0)+IF((LEFT(W18,1)="B"),X18,0)+IF((LEFT(W19,1)="B"),X19,0)+IF((LEFT(W20,1)="B"),X20,0)+IF((LEFT(W21,1)="B"),X21,0)+IF((LEFT(W22,1)="B"),X22,0)+IF((LEFT(W23,1)="B"),X23,0)+IF((LEFT(W24,1)="B"),X24,0)+IF((LEFT(W25,1)="B"),X25,0)+IF((LEFT(W26,1)="B"),X26,0)+IF((LEFT(W27,1)="B"),X27,0)+IF((LEFT(W28,1)="B"),X28,0)+IF((LEFT(W29,1)="B"),X29,0)+IF((LEFT(W31,1)="B"),X31,0))/12</f>
        <v>25.054166666666671</v>
      </c>
      <c r="Y45" s="45"/>
      <c r="Z45" s="28"/>
      <c r="AA45" s="3">
        <f>SUM(IF((LEFT(Z5,1)="B"),AA5,0)+IF((LEFT(Z6,1)="B"),AA6,0)+IF((LEFT(Z7,1)="B"),AA7,0)+IF((LEFT(Z8,1)="B"),AA8,0)+IF((LEFT(Z9,1)="B"),AA9,0)+IF((LEFT(Z10,1)="B"),AA10,0)+IF((LEFT(Z11,1)="B"),AA11,0)+IF((LEFT(Z12,1)="B"),AA12,0)+IF((LEFT(Z13,1)="B"),AA13,0)+IF((LEFT(Z14,1)="B"),AA14,0)+IF((LEFT(Z15,1)="B"),AA15,0)+IF((LEFT(Z16,1)="B"),AA16,0)+IF((LEFT(Z17,1)="B"),AA17,0)+IF((LEFT(Z18,1)="B"),AA18,0)+IF((LEFT(Z19,1)="B"),AA19,0)+IF((LEFT(Z20,1)="B"),AA20,0)+IF((LEFT(Z21,1)="B"),AA21,0)+IF((LEFT(Z22,1)="B"),AA22,0)+IF((LEFT(Z23,1)="B"),AA23,0)+IF((LEFT(Z24,1)="B"),AA24,0)+IF((LEFT(Z25,1)="B"),AA25,0)+IF((LEFT(Z26,1)="B"),AA26,0)+IF((LEFT(Z27,1)="B"),AA27,0)+IF((LEFT(Z28,1)="B"),AA28,0)+IF((LEFT(Z29,1)="B"),AA29,0)+IF((LEFT(Z31,1)="B"),AA31,0))/12</f>
        <v>23.117500000000003</v>
      </c>
      <c r="AB45" s="28"/>
      <c r="AC45" s="28"/>
      <c r="AD45" s="3">
        <f>SUM(IF((LEFT(AC5,1)="B"),AD5,0)+IF((LEFT(AC6,1)="B"),AD6,0)+IF((LEFT(AC7,1)="B"),AD7,0)+IF((LEFT(AC8,1)="B"),AD8,0)+IF((LEFT(AC9,1)="B"),AD9,0)+IF((LEFT(AC10,1)="B"),AD10,0)+IF((LEFT(AC11,1)="B"),AD11,0)+IF((LEFT(AC12,1)="B"),AD12,0)+IF((LEFT(AC13,1)="B"),AD13,0)+IF((LEFT(AC14,1)="B"),AD14,0)+IF((LEFT(AC15,1)="B"),AD15,0)+IF((LEFT(AC16,1)="B"),AD16,0)+IF((LEFT(AC17,1)="B"),AD17,0)+IF((LEFT(AC18,1)="B"),AD18,0)+IF((LEFT(AC19,1)="B"),AD19,0)+IF((LEFT(AC20,1)="B"),AD20,0)+IF((LEFT(AC21,1)="B"),AD21,0)+IF((LEFT(AC22,1)="B"),AD22,0)+IF((LEFT(AC23,1)="B"),AD23,0)+IF((LEFT(AC24,1)="B"),AD24,0)+IF((LEFT(AC25,1)="B"),AD25,0)+IF((LEFT(AC26,1)="B"),AD26,0)+IF((LEFT(AC27,1)="B"),AD27,0)+IF((LEFT(AC28,1)="B"),AD28,0)+IF((LEFT(AC29,1)="B"),AD29,0)+IF((LEFT(AC31,1)="B"),AD31,0))/12</f>
        <v>23.614999999999998</v>
      </c>
      <c r="AE45" s="28"/>
      <c r="AF45" s="28"/>
      <c r="AG45" s="3">
        <f>SUM(IF((LEFT(AF5,1)="B"),AG5,0)+IF((LEFT(AF6,1)="B"),AG6,0)+IF((LEFT(AF7,1)="B"),AG7,0)+IF((LEFT(AF8,1)="B"),AG8,0)+IF((LEFT(AF9,1)="B"),AG9,0)+IF((LEFT(AF10,1)="B"),AG10,0)+IF((LEFT(AF11,1)="B"),AG11,0)+IF((LEFT(AF12,1)="B"),AG12,0)+IF((LEFT(AF13,1)="B"),AG13,0)+IF((LEFT(AF14,1)="B"),AG14,0)+IF((LEFT(AF15,1)="B"),AG15,0)+IF((LEFT(AF16,1)="B"),AG16,0)+IF((LEFT(AF17,1)="B"),AG17,0)+IF((LEFT(AF18,1)="B"),AG18,0)+IF((LEFT(AF19,1)="B"),AG19,0)+IF((LEFT(AF20,1)="B"),AG20,0)+IF((LEFT(AF21,1)="B"),AG21,0)+IF((LEFT(AF22,1)="B"),AG22,0)+IF((LEFT(AF23,1)="B"),AG23,0)+IF((LEFT(AF24,1)="B"),AG24,0)+IF((LEFT(AF25,1)="B"),AG25,0)+IF((LEFT(AF26,1)="B"),AG26,0)+IF((LEFT(AF27,1)="B"),AG27,0)+IF((LEFT(AF28,1)="B"),AG28,0)+IF((LEFT(AF29,1)="B"),AG29,0)+IF((LEFT(AF31,1)="B"),AG31,0))/12</f>
        <v>22.720000000000002</v>
      </c>
      <c r="AH45" s="28"/>
      <c r="AI45" s="28"/>
      <c r="AJ45" s="3"/>
      <c r="AK45" s="28"/>
      <c r="AL45" s="28"/>
      <c r="AM45" s="3"/>
      <c r="AN45" s="28"/>
      <c r="AO45" s="3">
        <f>AVERAGE(O45,R45,U45,X45,AA45,AD45,AG45,AJ45,AM45)</f>
        <v>23.432619047619049</v>
      </c>
      <c r="AP45" s="31"/>
    </row>
    <row r="46" spans="2:59" ht="15.75" thickTop="1" x14ac:dyDescent="0.25"/>
    <row r="55" spans="2:4" x14ac:dyDescent="0.25">
      <c r="B55">
        <f>27.88*7</f>
        <v>195.16</v>
      </c>
    </row>
    <row r="56" spans="2:4" x14ac:dyDescent="0.25">
      <c r="B56">
        <v>29.65</v>
      </c>
    </row>
    <row r="57" spans="2:4" x14ac:dyDescent="0.25">
      <c r="B57">
        <f>28.8*9</f>
        <v>259.2</v>
      </c>
    </row>
    <row r="58" spans="2:4" x14ac:dyDescent="0.25">
      <c r="B58">
        <f>SUM(B55:B57)</f>
        <v>484.01</v>
      </c>
      <c r="D58" s="5">
        <f>B58/17</f>
        <v>28.471176470588233</v>
      </c>
    </row>
  </sheetData>
  <sortState ref="D4:AP30">
    <sortCondition descending="1" ref="AP4:AP30"/>
  </sortState>
  <mergeCells count="10">
    <mergeCell ref="AO2:AQ2"/>
    <mergeCell ref="AF2:AH2"/>
    <mergeCell ref="AI2:AK2"/>
    <mergeCell ref="AL2:AN2"/>
    <mergeCell ref="N2:P2"/>
    <mergeCell ref="Q2:S2"/>
    <mergeCell ref="T2:V2"/>
    <mergeCell ref="W2:Y2"/>
    <mergeCell ref="Z2:AB2"/>
    <mergeCell ref="AC2:AE2"/>
  </mergeCells>
  <conditionalFormatting sqref="AO4:AQ40">
    <cfRule type="cellIs" dxfId="92" priority="1" operator="equal">
      <formula>0</formula>
    </cfRule>
    <cfRule type="cellIs" dxfId="91" priority="2" operator="equal">
      <formula>"A 0-0"</formula>
    </cfRule>
  </conditionalFormatting>
  <conditionalFormatting sqref="N4:AN40">
    <cfRule type="cellIs" dxfId="90" priority="3" operator="equal">
      <formula>0</formula>
    </cfRule>
    <cfRule type="cellIs" dxfId="89" priority="4" operator="equal">
      <formula>"A 0-0"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47"/>
  <sheetViews>
    <sheetView showGridLines="0" showRowColHeaders="0" workbookViewId="0">
      <pane xSplit="13" ySplit="3" topLeftCell="AL13" activePane="bottomRight" state="frozen"/>
      <selection activeCell="D35" sqref="D35"/>
      <selection pane="topRight" activeCell="D35" sqref="D35"/>
      <selection pane="bottomLeft" activeCell="D35" sqref="D35"/>
      <selection pane="bottomRight" activeCell="B40" sqref="B40"/>
    </sheetView>
  </sheetViews>
  <sheetFormatPr defaultRowHeight="15" x14ac:dyDescent="0.25"/>
  <cols>
    <col min="2" max="2" width="12.5703125" customWidth="1"/>
    <col min="3" max="3" width="1.5703125" customWidth="1"/>
    <col min="4" max="4" width="18.85546875" style="5" customWidth="1"/>
    <col min="5" max="12" width="7.7109375" style="5" customWidth="1"/>
    <col min="13" max="13" width="12.7109375" style="5" customWidth="1"/>
    <col min="14" max="15" width="12" style="5" customWidth="1"/>
    <col min="16" max="16" width="12" style="9" customWidth="1"/>
    <col min="17" max="18" width="12" style="5" customWidth="1"/>
    <col min="19" max="19" width="12" style="9" customWidth="1"/>
    <col min="20" max="20" width="12" style="5" customWidth="1" collapsed="1"/>
    <col min="21" max="21" width="12" style="5" customWidth="1"/>
    <col min="22" max="22" width="12" style="9" customWidth="1"/>
    <col min="23" max="24" width="12" style="5" customWidth="1"/>
    <col min="25" max="25" width="12" style="9" customWidth="1"/>
    <col min="26" max="40" width="12" style="5" customWidth="1"/>
    <col min="41" max="41" width="10.42578125" style="5" customWidth="1"/>
    <col min="42" max="42" width="10.140625" style="5" customWidth="1"/>
  </cols>
  <sheetData>
    <row r="1" spans="2:42" ht="15.75" thickBot="1" x14ac:dyDescent="0.3"/>
    <row r="2" spans="2:42" ht="16.5" thickTop="1" thickBot="1" x14ac:dyDescent="0.3">
      <c r="N2" s="145" t="s">
        <v>103</v>
      </c>
      <c r="O2" s="146"/>
      <c r="P2" s="147"/>
      <c r="Q2" s="145" t="s">
        <v>102</v>
      </c>
      <c r="R2" s="146"/>
      <c r="S2" s="147"/>
      <c r="T2" s="145" t="s">
        <v>101</v>
      </c>
      <c r="U2" s="146"/>
      <c r="V2" s="147"/>
      <c r="W2" s="145" t="s">
        <v>100</v>
      </c>
      <c r="X2" s="146"/>
      <c r="Y2" s="147"/>
      <c r="Z2" s="145" t="s">
        <v>99</v>
      </c>
      <c r="AA2" s="146"/>
      <c r="AB2" s="147"/>
      <c r="AC2" s="145" t="s">
        <v>98</v>
      </c>
      <c r="AD2" s="146"/>
      <c r="AE2" s="147"/>
      <c r="AF2" s="145" t="s">
        <v>97</v>
      </c>
      <c r="AG2" s="146"/>
      <c r="AH2" s="147"/>
      <c r="AI2" s="145" t="s">
        <v>96</v>
      </c>
      <c r="AJ2" s="146"/>
      <c r="AK2" s="147"/>
      <c r="AL2" s="145" t="s">
        <v>95</v>
      </c>
      <c r="AM2" s="146"/>
      <c r="AN2" s="147"/>
    </row>
    <row r="3" spans="2:42" ht="16.5" thickTop="1" thickBot="1" x14ac:dyDescent="0.3">
      <c r="B3" s="67" t="s">
        <v>71</v>
      </c>
      <c r="D3" s="38" t="s">
        <v>0</v>
      </c>
      <c r="E3" s="36" t="s">
        <v>1</v>
      </c>
      <c r="F3" s="36" t="s">
        <v>2</v>
      </c>
      <c r="G3" s="36" t="s">
        <v>3</v>
      </c>
      <c r="H3" s="36" t="s">
        <v>4</v>
      </c>
      <c r="I3" s="36" t="s">
        <v>5</v>
      </c>
      <c r="J3" s="36" t="s">
        <v>6</v>
      </c>
      <c r="K3" s="36" t="s">
        <v>7</v>
      </c>
      <c r="L3" s="36" t="s">
        <v>56</v>
      </c>
      <c r="M3" s="46" t="s">
        <v>8</v>
      </c>
      <c r="N3" s="38" t="s">
        <v>69</v>
      </c>
      <c r="O3" s="36" t="s">
        <v>58</v>
      </c>
      <c r="P3" s="14" t="s">
        <v>6</v>
      </c>
      <c r="Q3" s="38" t="s">
        <v>69</v>
      </c>
      <c r="R3" s="36" t="s">
        <v>58</v>
      </c>
      <c r="S3" s="14" t="s">
        <v>6</v>
      </c>
      <c r="T3" s="38" t="s">
        <v>69</v>
      </c>
      <c r="U3" s="36" t="s">
        <v>58</v>
      </c>
      <c r="V3" s="37" t="s">
        <v>6</v>
      </c>
      <c r="W3" s="38" t="s">
        <v>69</v>
      </c>
      <c r="X3" s="36" t="s">
        <v>58</v>
      </c>
      <c r="Y3" s="14" t="s">
        <v>6</v>
      </c>
      <c r="Z3" s="38" t="s">
        <v>69</v>
      </c>
      <c r="AA3" s="36" t="s">
        <v>58</v>
      </c>
      <c r="AB3" s="37" t="s">
        <v>6</v>
      </c>
      <c r="AC3" s="38" t="s">
        <v>59</v>
      </c>
      <c r="AD3" s="36" t="s">
        <v>58</v>
      </c>
      <c r="AE3" s="37" t="s">
        <v>6</v>
      </c>
      <c r="AF3" s="38" t="s">
        <v>69</v>
      </c>
      <c r="AG3" s="36" t="s">
        <v>58</v>
      </c>
      <c r="AH3" s="37" t="s">
        <v>6</v>
      </c>
      <c r="AI3" s="38" t="s">
        <v>69</v>
      </c>
      <c r="AJ3" s="36" t="s">
        <v>58</v>
      </c>
      <c r="AK3" s="37" t="s">
        <v>6</v>
      </c>
      <c r="AL3" s="56" t="s">
        <v>69</v>
      </c>
      <c r="AM3" s="36" t="s">
        <v>58</v>
      </c>
      <c r="AN3" s="37" t="s">
        <v>6</v>
      </c>
      <c r="AO3" s="55" t="s">
        <v>60</v>
      </c>
      <c r="AP3" s="37" t="s">
        <v>61</v>
      </c>
    </row>
    <row r="4" spans="2:42" ht="15.75" thickTop="1" x14ac:dyDescent="0.25">
      <c r="B4" s="66">
        <v>1</v>
      </c>
      <c r="D4" s="49" t="s">
        <v>31</v>
      </c>
      <c r="E4" s="47">
        <f t="shared" ref="E4:E39" si="0">COUNT(O4,R4,U4,X4,AA4,AD4,AG4,AJ4,AM4)</f>
        <v>9</v>
      </c>
      <c r="F4" s="6">
        <f t="shared" ref="F4:F39" si="1">SUM(IF(AND((LEFT(N4,1)="A"),(MID(N4,3,1)="4")),1,0)+IF(AND((LEFT(Q4,1)="A"),(MID(Q4,3,1)="4")),1,0)+IF(AND((LEFT(T4,1)="A"),(MID(T4,3,1)="4")),1,0)+IF(AND((LEFT(W4,1)="A"),(MID(W4,3,1)="4")),1,0)+IF(AND((LEFT(Z4,1)="A"),(MID(Z4,3,1)="4")),1,0)+IF(AND((LEFT(AC4,1)="A"),(MID(AC4,3,1)="4")),1,0)+IF(AND((LEFT(AF4,1)="A"),(MID(AF4,3,1)="4")),1,0)+IF(AND((LEFT(AI4,1)="A"),(MID(AI4,3,1)="4")),1,0)+IF(AND((LEFT(AL4,1)="A"),(MID(AL4,3,1)="4")),1,0)+IF(AND((LEFT(N4,1)="B"),(MID(N4,3,1)="3")),1,0)+IF(AND((LEFT(Q4,1)="B"),(MID(Q4,3,1)="3")),1,0)+IF(AND((LEFT(T4,1)="B"),(MID(T4,3,1)="3")),1,0)+IF(AND((LEFT(W4,1)="B"),(MID(W4,3,1)="3")),1,0)+IF(AND((LEFT(Z4,1)="B"),(MID(Z4,3,1)="3")),1,0)+IF(AND((LEFT(AC4,1)="B"),(MID(AC4,3,1)="3")),1,0)+IF(AND((LEFT(AF4,1)="B"),(MID(AF4,3,1)="3")),1,0)+IF(AND((LEFT(AI4,1)="B"),(MID(AI4,3,1)="3")),1,0)+IF(AND((LEFT(AL4,1)="B"),(MID(AL4,3,1)="3")),1,0))</f>
        <v>7</v>
      </c>
      <c r="G4" s="6">
        <f t="shared" ref="G4:G39" si="2">E4-F4</f>
        <v>2</v>
      </c>
      <c r="H4" s="6">
        <f t="shared" ref="H4:H39" si="3">SUM(MID(N4,3,1))+(MID(Q4,3,1)+(MID(T4,3,1)+(MID(W4,3,1)+(MID(Z4,3,1)+(MID(AC4,3,1)+(MID(AF4,3,1))+(MID(AI4,3,1))+(MID(AL4,3,1)))))))</f>
        <v>33</v>
      </c>
      <c r="I4" s="6">
        <f t="shared" ref="I4:I39" si="4">SUM(MID(N4,5,1))+(MID(Q4,5,1)+(MID(T4,5,1)+(MID(W4,5,1)+(MID(Z4,5,1)+(MID(AC4,5,1)+(MID(AF4,5,1))+(MID(AI4,5,1))+(MID(AL4,5,1)))))))</f>
        <v>13</v>
      </c>
      <c r="J4" s="13">
        <f t="shared" ref="J4:J39" si="5">SUM(P4,S4,V4,Y4,AB4,AE4,AH4,AK4,AN4)</f>
        <v>148.63999999999999</v>
      </c>
      <c r="K4" s="6">
        <v>7</v>
      </c>
      <c r="L4" s="6">
        <f t="shared" ref="L4:L39" si="6">H4+I4</f>
        <v>46</v>
      </c>
      <c r="M4" s="35">
        <f t="shared" ref="M4:M39" si="7">IF(ISERROR((J4)/L4),0,(J4)/L4)</f>
        <v>3.2313043478260868</v>
      </c>
      <c r="N4" s="85" t="s">
        <v>32</v>
      </c>
      <c r="O4" s="52">
        <v>26.35</v>
      </c>
      <c r="P4" s="43">
        <v>17.34</v>
      </c>
      <c r="Q4" s="63" t="s">
        <v>40</v>
      </c>
      <c r="R4" s="13">
        <v>28.27</v>
      </c>
      <c r="S4" s="43">
        <v>16.45</v>
      </c>
      <c r="T4" s="98" t="s">
        <v>34</v>
      </c>
      <c r="U4" s="13">
        <v>30</v>
      </c>
      <c r="V4" s="43">
        <v>20.57</v>
      </c>
      <c r="W4" s="98" t="s">
        <v>32</v>
      </c>
      <c r="X4" s="13">
        <v>30.48</v>
      </c>
      <c r="Y4" s="43">
        <v>16.72</v>
      </c>
      <c r="Z4" s="98" t="s">
        <v>36</v>
      </c>
      <c r="AA4" s="6">
        <v>34.549999999999997</v>
      </c>
      <c r="AB4" s="97">
        <v>14.25</v>
      </c>
      <c r="AC4" s="85" t="s">
        <v>32</v>
      </c>
      <c r="AD4" s="13">
        <v>25.52</v>
      </c>
      <c r="AE4" s="43">
        <v>15.46</v>
      </c>
      <c r="AF4" s="96" t="s">
        <v>36</v>
      </c>
      <c r="AG4" s="6">
        <v>30.83</v>
      </c>
      <c r="AH4" s="43">
        <v>13.06</v>
      </c>
      <c r="AI4" s="60" t="s">
        <v>44</v>
      </c>
      <c r="AJ4" s="13">
        <v>26.5</v>
      </c>
      <c r="AK4" s="43">
        <v>21.73</v>
      </c>
      <c r="AL4" s="82" t="s">
        <v>36</v>
      </c>
      <c r="AM4" s="13">
        <v>26.72</v>
      </c>
      <c r="AN4" s="43">
        <v>13.06</v>
      </c>
      <c r="AO4" s="52">
        <f t="shared" ref="AO4:AO39" si="8">IF(ISERROR(AVERAGE(O4,R4,U4,X4,AA4,AD4,AG4,AJ4,AM4)),0,(AVERAGE(O4,R4,U4,X4,AA4,AD4,AG4,AJ4,AM4)))</f>
        <v>28.802222222222227</v>
      </c>
      <c r="AP4" s="43">
        <f t="shared" ref="AP4:AP39" si="9">AO4+F4</f>
        <v>35.802222222222227</v>
      </c>
    </row>
    <row r="5" spans="2:42" x14ac:dyDescent="0.25">
      <c r="B5" s="64">
        <v>2</v>
      </c>
      <c r="D5" s="50" t="s">
        <v>41</v>
      </c>
      <c r="E5" s="48">
        <f t="shared" si="0"/>
        <v>9</v>
      </c>
      <c r="F5" s="7">
        <f t="shared" si="1"/>
        <v>6</v>
      </c>
      <c r="G5" s="7">
        <f t="shared" si="2"/>
        <v>3</v>
      </c>
      <c r="H5" s="7">
        <f t="shared" si="3"/>
        <v>27</v>
      </c>
      <c r="I5" s="7">
        <f t="shared" si="4"/>
        <v>21</v>
      </c>
      <c r="J5" s="1">
        <f t="shared" si="5"/>
        <v>102.85999999999999</v>
      </c>
      <c r="K5" s="7">
        <v>5</v>
      </c>
      <c r="L5" s="7">
        <f t="shared" si="6"/>
        <v>48</v>
      </c>
      <c r="M5" s="35">
        <f t="shared" si="7"/>
        <v>2.1429166666666664</v>
      </c>
      <c r="N5" s="62" t="s">
        <v>30</v>
      </c>
      <c r="O5" s="53">
        <v>26.86</v>
      </c>
      <c r="P5" s="2">
        <v>16.84</v>
      </c>
      <c r="Q5" s="93" t="s">
        <v>32</v>
      </c>
      <c r="R5" s="1">
        <v>27.52</v>
      </c>
      <c r="S5" s="2">
        <v>13.27</v>
      </c>
      <c r="T5" s="62" t="s">
        <v>34</v>
      </c>
      <c r="U5" s="1">
        <v>27.59</v>
      </c>
      <c r="V5" s="2">
        <v>14.82</v>
      </c>
      <c r="W5" s="62" t="s">
        <v>30</v>
      </c>
      <c r="X5" s="1">
        <v>23.16</v>
      </c>
      <c r="Y5" s="2">
        <v>13.12</v>
      </c>
      <c r="Z5" s="62" t="s">
        <v>36</v>
      </c>
      <c r="AA5" s="7">
        <v>26.03</v>
      </c>
      <c r="AB5" s="58">
        <v>9.2100000000000009</v>
      </c>
      <c r="AC5" s="61" t="s">
        <v>38</v>
      </c>
      <c r="AD5" s="1">
        <v>24.44</v>
      </c>
      <c r="AE5" s="2">
        <v>8.25</v>
      </c>
      <c r="AF5" s="61" t="s">
        <v>40</v>
      </c>
      <c r="AG5" s="7">
        <v>26.62</v>
      </c>
      <c r="AH5" s="2">
        <v>12.3</v>
      </c>
      <c r="AI5" s="40" t="s">
        <v>36</v>
      </c>
      <c r="AJ5" s="1">
        <v>27.83</v>
      </c>
      <c r="AK5" s="2">
        <v>10.8</v>
      </c>
      <c r="AL5" s="80" t="s">
        <v>90</v>
      </c>
      <c r="AM5" s="1">
        <v>21.99</v>
      </c>
      <c r="AN5" s="2">
        <v>4.25</v>
      </c>
      <c r="AO5" s="53">
        <f t="shared" si="8"/>
        <v>25.782222222222224</v>
      </c>
      <c r="AP5" s="95">
        <f t="shared" si="9"/>
        <v>31.782222222222224</v>
      </c>
    </row>
    <row r="6" spans="2:42" x14ac:dyDescent="0.25">
      <c r="B6" s="64">
        <v>3</v>
      </c>
      <c r="D6" s="50" t="s">
        <v>45</v>
      </c>
      <c r="E6" s="48">
        <f t="shared" si="0"/>
        <v>9</v>
      </c>
      <c r="F6" s="7">
        <f t="shared" si="1"/>
        <v>6</v>
      </c>
      <c r="G6" s="7">
        <f t="shared" si="2"/>
        <v>3</v>
      </c>
      <c r="H6" s="7">
        <f t="shared" si="3"/>
        <v>26</v>
      </c>
      <c r="I6" s="7">
        <f t="shared" si="4"/>
        <v>21</v>
      </c>
      <c r="J6" s="1">
        <f t="shared" si="5"/>
        <v>104.81</v>
      </c>
      <c r="K6" s="7">
        <v>4</v>
      </c>
      <c r="L6" s="7">
        <f t="shared" si="6"/>
        <v>47</v>
      </c>
      <c r="M6" s="35">
        <f t="shared" si="7"/>
        <v>2.23</v>
      </c>
      <c r="N6" s="61" t="s">
        <v>90</v>
      </c>
      <c r="O6" s="53">
        <v>24.22</v>
      </c>
      <c r="P6" s="2">
        <v>5.94</v>
      </c>
      <c r="Q6" s="62" t="s">
        <v>30</v>
      </c>
      <c r="R6" s="1">
        <v>25.33</v>
      </c>
      <c r="S6" s="2">
        <v>18.2</v>
      </c>
      <c r="T6" s="61" t="s">
        <v>90</v>
      </c>
      <c r="U6" s="1">
        <v>22.2</v>
      </c>
      <c r="V6" s="2">
        <v>4.4000000000000004</v>
      </c>
      <c r="W6" s="61" t="s">
        <v>40</v>
      </c>
      <c r="X6" s="1">
        <v>25.94</v>
      </c>
      <c r="Y6" s="2">
        <v>12.81</v>
      </c>
      <c r="Z6" s="76" t="s">
        <v>32</v>
      </c>
      <c r="AA6" s="7">
        <v>23.81</v>
      </c>
      <c r="AB6" s="58">
        <v>10.86</v>
      </c>
      <c r="AC6" s="94" t="s">
        <v>32</v>
      </c>
      <c r="AD6" s="1">
        <v>26.38</v>
      </c>
      <c r="AE6" s="2">
        <v>13.63</v>
      </c>
      <c r="AF6" s="76" t="s">
        <v>36</v>
      </c>
      <c r="AG6" s="7">
        <v>30.36</v>
      </c>
      <c r="AH6" s="2">
        <v>11.61</v>
      </c>
      <c r="AI6" s="39" t="s">
        <v>30</v>
      </c>
      <c r="AJ6" s="1">
        <v>25.7</v>
      </c>
      <c r="AK6" s="2">
        <v>13.35</v>
      </c>
      <c r="AL6" s="90" t="s">
        <v>32</v>
      </c>
      <c r="AM6" s="1">
        <v>27.31</v>
      </c>
      <c r="AN6" s="2">
        <v>14.01</v>
      </c>
      <c r="AO6" s="53">
        <f t="shared" si="8"/>
        <v>25.694444444444443</v>
      </c>
      <c r="AP6" s="2">
        <f t="shared" si="9"/>
        <v>31.694444444444443</v>
      </c>
    </row>
    <row r="7" spans="2:42" x14ac:dyDescent="0.25">
      <c r="B7" s="64">
        <v>4</v>
      </c>
      <c r="D7" s="50" t="s">
        <v>24</v>
      </c>
      <c r="E7" s="48">
        <f t="shared" si="0"/>
        <v>9</v>
      </c>
      <c r="F7" s="7">
        <f t="shared" si="1"/>
        <v>7</v>
      </c>
      <c r="G7" s="7">
        <f t="shared" si="2"/>
        <v>2</v>
      </c>
      <c r="H7" s="7">
        <f t="shared" si="3"/>
        <v>22</v>
      </c>
      <c r="I7" s="7">
        <f t="shared" si="4"/>
        <v>14</v>
      </c>
      <c r="J7" s="1">
        <f t="shared" si="5"/>
        <v>75.679999999999993</v>
      </c>
      <c r="K7" s="7">
        <v>1</v>
      </c>
      <c r="L7" s="7">
        <f t="shared" si="6"/>
        <v>36</v>
      </c>
      <c r="M7" s="35">
        <f t="shared" si="7"/>
        <v>2.1022222222222222</v>
      </c>
      <c r="N7" s="62" t="s">
        <v>26</v>
      </c>
      <c r="O7" s="53">
        <v>26.51</v>
      </c>
      <c r="P7" s="2">
        <v>9.4</v>
      </c>
      <c r="Q7" s="62" t="s">
        <v>18</v>
      </c>
      <c r="R7" s="1">
        <v>23.17</v>
      </c>
      <c r="S7" s="2">
        <v>10.46</v>
      </c>
      <c r="T7" s="62" t="s">
        <v>26</v>
      </c>
      <c r="U7" s="1">
        <v>23.15</v>
      </c>
      <c r="V7" s="2">
        <v>6.4</v>
      </c>
      <c r="W7" s="62" t="s">
        <v>18</v>
      </c>
      <c r="X7" s="1">
        <v>25.2</v>
      </c>
      <c r="Y7" s="2">
        <v>11.85</v>
      </c>
      <c r="Z7" s="62" t="s">
        <v>19</v>
      </c>
      <c r="AA7" s="7">
        <v>27.33</v>
      </c>
      <c r="AB7" s="58">
        <v>9.6199999999999992</v>
      </c>
      <c r="AC7" s="61" t="s">
        <v>47</v>
      </c>
      <c r="AD7" s="1">
        <v>22.38</v>
      </c>
      <c r="AE7" s="2">
        <v>5.65</v>
      </c>
      <c r="AF7" s="61" t="s">
        <v>21</v>
      </c>
      <c r="AG7" s="7">
        <v>22.95</v>
      </c>
      <c r="AH7" s="2">
        <v>5.25</v>
      </c>
      <c r="AI7" s="40" t="s">
        <v>19</v>
      </c>
      <c r="AJ7" s="1">
        <v>23.86</v>
      </c>
      <c r="AK7" s="2">
        <v>6.77</v>
      </c>
      <c r="AL7" s="81" t="s">
        <v>18</v>
      </c>
      <c r="AM7" s="1">
        <v>24.05</v>
      </c>
      <c r="AN7" s="2">
        <v>10.28</v>
      </c>
      <c r="AO7" s="53">
        <f t="shared" si="8"/>
        <v>24.288888888888891</v>
      </c>
      <c r="AP7" s="2">
        <f t="shared" si="9"/>
        <v>31.288888888888891</v>
      </c>
    </row>
    <row r="8" spans="2:42" x14ac:dyDescent="0.25">
      <c r="B8" s="64">
        <v>5</v>
      </c>
      <c r="D8" s="50" t="s">
        <v>39</v>
      </c>
      <c r="E8" s="48">
        <f t="shared" si="0"/>
        <v>9</v>
      </c>
      <c r="F8" s="7">
        <f t="shared" si="1"/>
        <v>6</v>
      </c>
      <c r="G8" s="7">
        <f t="shared" si="2"/>
        <v>3</v>
      </c>
      <c r="H8" s="7">
        <f t="shared" si="3"/>
        <v>27</v>
      </c>
      <c r="I8" s="7">
        <f t="shared" si="4"/>
        <v>20</v>
      </c>
      <c r="J8" s="1">
        <f t="shared" si="5"/>
        <v>101.11</v>
      </c>
      <c r="K8" s="7">
        <v>3</v>
      </c>
      <c r="L8" s="7">
        <f t="shared" si="6"/>
        <v>47</v>
      </c>
      <c r="M8" s="35">
        <f t="shared" si="7"/>
        <v>2.1512765957446809</v>
      </c>
      <c r="N8" s="62" t="s">
        <v>26</v>
      </c>
      <c r="O8" s="53">
        <v>23.8</v>
      </c>
      <c r="P8" s="2">
        <v>6.75</v>
      </c>
      <c r="Q8" s="62" t="s">
        <v>18</v>
      </c>
      <c r="R8" s="1">
        <v>27.04</v>
      </c>
      <c r="S8" s="2">
        <v>11.74</v>
      </c>
      <c r="T8" s="61" t="s">
        <v>17</v>
      </c>
      <c r="U8" s="1">
        <v>23.51</v>
      </c>
      <c r="V8" s="2">
        <v>8.44</v>
      </c>
      <c r="W8" s="62" t="s">
        <v>19</v>
      </c>
      <c r="X8" s="1">
        <v>25.47</v>
      </c>
      <c r="Y8" s="2">
        <v>4.8</v>
      </c>
      <c r="Z8" s="76" t="s">
        <v>34</v>
      </c>
      <c r="AA8" s="7">
        <v>26.02</v>
      </c>
      <c r="AB8" s="58">
        <v>16.09</v>
      </c>
      <c r="AC8" s="91" t="s">
        <v>40</v>
      </c>
      <c r="AD8" s="1">
        <v>23.38</v>
      </c>
      <c r="AE8" s="2">
        <v>7.05</v>
      </c>
      <c r="AF8" s="76" t="s">
        <v>34</v>
      </c>
      <c r="AG8" s="7">
        <v>25.38</v>
      </c>
      <c r="AH8" s="2">
        <v>15.86</v>
      </c>
      <c r="AI8" s="39" t="s">
        <v>34</v>
      </c>
      <c r="AJ8" s="1">
        <v>25.84</v>
      </c>
      <c r="AK8" s="2">
        <v>15.93</v>
      </c>
      <c r="AL8" s="92" t="s">
        <v>40</v>
      </c>
      <c r="AM8" s="1">
        <v>26.17</v>
      </c>
      <c r="AN8" s="2">
        <v>14.45</v>
      </c>
      <c r="AO8" s="53">
        <f t="shared" si="8"/>
        <v>25.178888888888892</v>
      </c>
      <c r="AP8" s="2">
        <f t="shared" si="9"/>
        <v>31.178888888888892</v>
      </c>
    </row>
    <row r="9" spans="2:42" x14ac:dyDescent="0.25">
      <c r="B9" s="64">
        <v>6</v>
      </c>
      <c r="D9" s="50" t="s">
        <v>63</v>
      </c>
      <c r="E9" s="48">
        <f t="shared" si="0"/>
        <v>6</v>
      </c>
      <c r="F9" s="7">
        <f t="shared" si="1"/>
        <v>6</v>
      </c>
      <c r="G9" s="7">
        <f t="shared" si="2"/>
        <v>0</v>
      </c>
      <c r="H9" s="7">
        <f t="shared" si="3"/>
        <v>19</v>
      </c>
      <c r="I9" s="7">
        <f t="shared" si="4"/>
        <v>6</v>
      </c>
      <c r="J9" s="1">
        <f t="shared" si="5"/>
        <v>61.620000000000005</v>
      </c>
      <c r="K9" s="7"/>
      <c r="L9" s="7">
        <f t="shared" si="6"/>
        <v>25</v>
      </c>
      <c r="M9" s="35">
        <f t="shared" si="7"/>
        <v>2.4648000000000003</v>
      </c>
      <c r="N9" s="40" t="s">
        <v>65</v>
      </c>
      <c r="O9" s="53"/>
      <c r="P9" s="2"/>
      <c r="Q9" s="40" t="s">
        <v>65</v>
      </c>
      <c r="R9" s="1"/>
      <c r="S9" s="2"/>
      <c r="T9" s="62" t="s">
        <v>65</v>
      </c>
      <c r="U9" s="1"/>
      <c r="V9" s="2"/>
      <c r="W9" s="62" t="s">
        <v>19</v>
      </c>
      <c r="X9" s="1">
        <v>22.77</v>
      </c>
      <c r="Y9" s="2">
        <v>6.57</v>
      </c>
      <c r="Z9" s="62" t="s">
        <v>26</v>
      </c>
      <c r="AA9" s="7">
        <v>25.51</v>
      </c>
      <c r="AB9" s="58">
        <v>10.17</v>
      </c>
      <c r="AC9" s="75" t="s">
        <v>26</v>
      </c>
      <c r="AD9" s="1">
        <v>27.39</v>
      </c>
      <c r="AE9" s="2">
        <v>8.84</v>
      </c>
      <c r="AF9" s="75" t="s">
        <v>18</v>
      </c>
      <c r="AG9" s="7">
        <v>25.53</v>
      </c>
      <c r="AH9" s="2">
        <v>11.6</v>
      </c>
      <c r="AI9" s="40" t="s">
        <v>18</v>
      </c>
      <c r="AJ9" s="1">
        <v>21.72</v>
      </c>
      <c r="AK9" s="2">
        <v>12.06</v>
      </c>
      <c r="AL9" s="83" t="s">
        <v>36</v>
      </c>
      <c r="AM9" s="1">
        <v>27.83</v>
      </c>
      <c r="AN9" s="2">
        <v>12.38</v>
      </c>
      <c r="AO9" s="53">
        <f t="shared" si="8"/>
        <v>25.125</v>
      </c>
      <c r="AP9" s="2">
        <f t="shared" si="9"/>
        <v>31.125</v>
      </c>
    </row>
    <row r="10" spans="2:42" x14ac:dyDescent="0.25">
      <c r="B10" s="64">
        <v>7</v>
      </c>
      <c r="D10" s="50" t="s">
        <v>55</v>
      </c>
      <c r="E10" s="48">
        <f t="shared" si="0"/>
        <v>9</v>
      </c>
      <c r="F10" s="7">
        <f t="shared" si="1"/>
        <v>6</v>
      </c>
      <c r="G10" s="7">
        <f t="shared" si="2"/>
        <v>3</v>
      </c>
      <c r="H10" s="7">
        <f t="shared" si="3"/>
        <v>25</v>
      </c>
      <c r="I10" s="7">
        <f t="shared" si="4"/>
        <v>19</v>
      </c>
      <c r="J10" s="1">
        <f t="shared" si="5"/>
        <v>82.52000000000001</v>
      </c>
      <c r="K10" s="7">
        <v>3</v>
      </c>
      <c r="L10" s="7">
        <f t="shared" si="6"/>
        <v>44</v>
      </c>
      <c r="M10" s="35">
        <f t="shared" si="7"/>
        <v>1.8754545454545457</v>
      </c>
      <c r="N10" s="61" t="s">
        <v>17</v>
      </c>
      <c r="O10" s="53">
        <v>24.5</v>
      </c>
      <c r="P10" s="2">
        <v>9.9499999999999993</v>
      </c>
      <c r="Q10" s="62" t="s">
        <v>26</v>
      </c>
      <c r="R10" s="1">
        <v>23.88</v>
      </c>
      <c r="S10" s="2">
        <v>15.94</v>
      </c>
      <c r="T10" s="62" t="s">
        <v>26</v>
      </c>
      <c r="U10" s="1">
        <v>21.84</v>
      </c>
      <c r="V10" s="2">
        <v>4.53</v>
      </c>
      <c r="W10" s="93" t="s">
        <v>19</v>
      </c>
      <c r="X10" s="1">
        <v>28.36</v>
      </c>
      <c r="Y10" s="2">
        <v>6.8</v>
      </c>
      <c r="Z10" s="76" t="s">
        <v>18</v>
      </c>
      <c r="AA10" s="7">
        <v>22.01</v>
      </c>
      <c r="AB10" s="58">
        <v>9.85</v>
      </c>
      <c r="AC10" s="76" t="s">
        <v>26</v>
      </c>
      <c r="AD10" s="1">
        <v>26.68</v>
      </c>
      <c r="AE10" s="2">
        <v>5.81</v>
      </c>
      <c r="AF10" s="76" t="s">
        <v>30</v>
      </c>
      <c r="AG10" s="7">
        <v>22.92</v>
      </c>
      <c r="AH10" s="2">
        <v>8.68</v>
      </c>
      <c r="AI10" s="39" t="s">
        <v>38</v>
      </c>
      <c r="AJ10" s="1">
        <v>25.35</v>
      </c>
      <c r="AK10" s="2">
        <v>11.64</v>
      </c>
      <c r="AL10" s="92" t="s">
        <v>44</v>
      </c>
      <c r="AM10" s="1">
        <v>25.34</v>
      </c>
      <c r="AN10" s="2">
        <v>9.32</v>
      </c>
      <c r="AO10" s="53">
        <f t="shared" si="8"/>
        <v>24.542222222222222</v>
      </c>
      <c r="AP10" s="2">
        <f t="shared" si="9"/>
        <v>30.542222222222222</v>
      </c>
    </row>
    <row r="11" spans="2:42" x14ac:dyDescent="0.25">
      <c r="B11" s="64">
        <v>8</v>
      </c>
      <c r="D11" s="50" t="s">
        <v>27</v>
      </c>
      <c r="E11" s="48">
        <f t="shared" si="0"/>
        <v>9</v>
      </c>
      <c r="F11" s="7">
        <f t="shared" si="1"/>
        <v>7</v>
      </c>
      <c r="G11" s="7">
        <f t="shared" si="2"/>
        <v>2</v>
      </c>
      <c r="H11" s="7">
        <f t="shared" si="3"/>
        <v>22</v>
      </c>
      <c r="I11" s="7">
        <f t="shared" si="4"/>
        <v>12</v>
      </c>
      <c r="J11" s="1">
        <f t="shared" si="5"/>
        <v>73.680000000000007</v>
      </c>
      <c r="K11" s="7">
        <v>1</v>
      </c>
      <c r="L11" s="7">
        <f t="shared" si="6"/>
        <v>34</v>
      </c>
      <c r="M11" s="35">
        <f t="shared" si="7"/>
        <v>2.1670588235294121</v>
      </c>
      <c r="N11" s="62" t="s">
        <v>26</v>
      </c>
      <c r="O11" s="53">
        <v>25.46</v>
      </c>
      <c r="P11" s="2">
        <v>9.6</v>
      </c>
      <c r="Q11" s="62" t="s">
        <v>18</v>
      </c>
      <c r="R11" s="1">
        <v>22.55</v>
      </c>
      <c r="S11" s="2">
        <v>8.99</v>
      </c>
      <c r="T11" s="62" t="s">
        <v>19</v>
      </c>
      <c r="U11" s="1">
        <v>22.77</v>
      </c>
      <c r="V11" s="2">
        <v>5.4</v>
      </c>
      <c r="W11" s="61" t="s">
        <v>47</v>
      </c>
      <c r="X11" s="1">
        <v>24.2</v>
      </c>
      <c r="Y11" s="2">
        <v>7.4</v>
      </c>
      <c r="Z11" s="62" t="s">
        <v>19</v>
      </c>
      <c r="AA11" s="7">
        <v>25.91</v>
      </c>
      <c r="AB11" s="58">
        <v>6.34</v>
      </c>
      <c r="AC11" s="62" t="s">
        <v>26</v>
      </c>
      <c r="AD11" s="1">
        <v>25.51</v>
      </c>
      <c r="AE11" s="2">
        <v>12.03</v>
      </c>
      <c r="AF11" s="61" t="s">
        <v>21</v>
      </c>
      <c r="AG11" s="7">
        <v>20.51</v>
      </c>
      <c r="AH11" s="2">
        <v>7.75</v>
      </c>
      <c r="AI11" s="40" t="s">
        <v>26</v>
      </c>
      <c r="AJ11" s="1">
        <v>25.23</v>
      </c>
      <c r="AK11" s="2">
        <v>8.85</v>
      </c>
      <c r="AL11" s="81" t="s">
        <v>26</v>
      </c>
      <c r="AM11" s="1">
        <v>18.71</v>
      </c>
      <c r="AN11" s="2">
        <v>7.32</v>
      </c>
      <c r="AO11" s="53">
        <f t="shared" si="8"/>
        <v>23.427777777777777</v>
      </c>
      <c r="AP11" s="2">
        <f t="shared" si="9"/>
        <v>30.427777777777777</v>
      </c>
    </row>
    <row r="12" spans="2:42" x14ac:dyDescent="0.25">
      <c r="B12" s="64">
        <v>9</v>
      </c>
      <c r="D12" s="50" t="s">
        <v>28</v>
      </c>
      <c r="E12" s="48">
        <f t="shared" si="0"/>
        <v>9</v>
      </c>
      <c r="F12" s="7">
        <f t="shared" si="1"/>
        <v>6</v>
      </c>
      <c r="G12" s="7">
        <f t="shared" si="2"/>
        <v>3</v>
      </c>
      <c r="H12" s="7">
        <f t="shared" si="3"/>
        <v>23</v>
      </c>
      <c r="I12" s="7">
        <f t="shared" si="4"/>
        <v>20</v>
      </c>
      <c r="J12" s="1">
        <f t="shared" si="5"/>
        <v>79.860000000000014</v>
      </c>
      <c r="K12" s="7">
        <v>4</v>
      </c>
      <c r="L12" s="7">
        <f t="shared" si="6"/>
        <v>43</v>
      </c>
      <c r="M12" s="35">
        <f t="shared" si="7"/>
        <v>1.8572093023255818</v>
      </c>
      <c r="N12" s="62" t="s">
        <v>26</v>
      </c>
      <c r="O12" s="53">
        <v>22.77</v>
      </c>
      <c r="P12" s="2">
        <v>4</v>
      </c>
      <c r="Q12" s="62" t="s">
        <v>26</v>
      </c>
      <c r="R12" s="1">
        <v>24.26</v>
      </c>
      <c r="S12" s="2">
        <v>6.8</v>
      </c>
      <c r="T12" s="93" t="s">
        <v>26</v>
      </c>
      <c r="U12" s="1">
        <v>26.11</v>
      </c>
      <c r="V12" s="2">
        <v>5.4</v>
      </c>
      <c r="W12" s="62" t="s">
        <v>32</v>
      </c>
      <c r="X12" s="1">
        <v>26.96</v>
      </c>
      <c r="Y12" s="2">
        <v>14.34</v>
      </c>
      <c r="Z12" s="91" t="s">
        <v>40</v>
      </c>
      <c r="AA12" s="7">
        <v>22.06</v>
      </c>
      <c r="AB12" s="58">
        <v>7.65</v>
      </c>
      <c r="AC12" s="91" t="s">
        <v>90</v>
      </c>
      <c r="AD12" s="1">
        <v>26.24</v>
      </c>
      <c r="AE12" s="2">
        <v>7.94</v>
      </c>
      <c r="AF12" s="76" t="s">
        <v>32</v>
      </c>
      <c r="AG12" s="7">
        <v>25.22</v>
      </c>
      <c r="AH12" s="2">
        <v>10.92</v>
      </c>
      <c r="AI12" s="39" t="s">
        <v>90</v>
      </c>
      <c r="AJ12" s="1">
        <v>21.32</v>
      </c>
      <c r="AK12" s="2">
        <v>4.5599999999999996</v>
      </c>
      <c r="AL12" s="90" t="s">
        <v>30</v>
      </c>
      <c r="AM12" s="1">
        <v>24.16</v>
      </c>
      <c r="AN12" s="2">
        <v>18.25</v>
      </c>
      <c r="AO12" s="53">
        <f t="shared" si="8"/>
        <v>24.344444444444445</v>
      </c>
      <c r="AP12" s="2">
        <f t="shared" si="9"/>
        <v>30.344444444444445</v>
      </c>
    </row>
    <row r="13" spans="2:42" x14ac:dyDescent="0.25">
      <c r="B13" s="64">
        <v>10</v>
      </c>
      <c r="D13" s="50" t="s">
        <v>53</v>
      </c>
      <c r="E13" s="48">
        <f t="shared" si="0"/>
        <v>9</v>
      </c>
      <c r="F13" s="7">
        <f t="shared" si="1"/>
        <v>5</v>
      </c>
      <c r="G13" s="7">
        <f t="shared" si="2"/>
        <v>4</v>
      </c>
      <c r="H13" s="7">
        <f t="shared" si="3"/>
        <v>26</v>
      </c>
      <c r="I13" s="7">
        <f t="shared" si="4"/>
        <v>27</v>
      </c>
      <c r="J13" s="1">
        <f t="shared" si="5"/>
        <v>100.69999999999999</v>
      </c>
      <c r="K13" s="7">
        <v>3</v>
      </c>
      <c r="L13" s="7">
        <f t="shared" si="6"/>
        <v>53</v>
      </c>
      <c r="M13" s="35">
        <f t="shared" si="7"/>
        <v>1.8999999999999997</v>
      </c>
      <c r="N13" s="62" t="s">
        <v>30</v>
      </c>
      <c r="O13" s="53">
        <v>26.08</v>
      </c>
      <c r="P13" s="2">
        <v>13.26</v>
      </c>
      <c r="Q13" s="61" t="s">
        <v>38</v>
      </c>
      <c r="R13" s="1">
        <v>23.17</v>
      </c>
      <c r="S13" s="2">
        <v>10.08</v>
      </c>
      <c r="T13" s="62" t="s">
        <v>34</v>
      </c>
      <c r="U13" s="1">
        <v>23.06</v>
      </c>
      <c r="V13" s="2">
        <v>11.02</v>
      </c>
      <c r="W13" s="62" t="s">
        <v>34</v>
      </c>
      <c r="X13" s="1">
        <v>21.15</v>
      </c>
      <c r="Y13" s="2">
        <v>11.69</v>
      </c>
      <c r="Z13" s="62" t="s">
        <v>34</v>
      </c>
      <c r="AA13" s="7">
        <v>25.83</v>
      </c>
      <c r="AB13" s="58">
        <v>9.44</v>
      </c>
      <c r="AC13" s="61" t="s">
        <v>90</v>
      </c>
      <c r="AD13" s="1">
        <v>25.94</v>
      </c>
      <c r="AE13" s="2">
        <v>6.4</v>
      </c>
      <c r="AF13" s="61" t="s">
        <v>40</v>
      </c>
      <c r="AG13" s="7">
        <v>28.83</v>
      </c>
      <c r="AH13" s="2">
        <v>14.64</v>
      </c>
      <c r="AI13" s="40" t="s">
        <v>44</v>
      </c>
      <c r="AJ13" s="1">
        <v>25.99</v>
      </c>
      <c r="AK13" s="2">
        <v>10.38</v>
      </c>
      <c r="AL13" s="81" t="s">
        <v>34</v>
      </c>
      <c r="AM13" s="1">
        <v>25.75</v>
      </c>
      <c r="AN13" s="2">
        <v>13.79</v>
      </c>
      <c r="AO13" s="53">
        <f t="shared" si="8"/>
        <v>25.088888888888889</v>
      </c>
      <c r="AP13" s="2">
        <f t="shared" si="9"/>
        <v>30.088888888888889</v>
      </c>
    </row>
    <row r="14" spans="2:42" x14ac:dyDescent="0.25">
      <c r="B14" s="64">
        <v>11</v>
      </c>
      <c r="D14" s="50" t="s">
        <v>33</v>
      </c>
      <c r="E14" s="48">
        <f t="shared" si="0"/>
        <v>9</v>
      </c>
      <c r="F14" s="7">
        <f t="shared" si="1"/>
        <v>6</v>
      </c>
      <c r="G14" s="7">
        <f t="shared" si="2"/>
        <v>3</v>
      </c>
      <c r="H14" s="7">
        <f t="shared" si="3"/>
        <v>32</v>
      </c>
      <c r="I14" s="7">
        <f t="shared" si="4"/>
        <v>25</v>
      </c>
      <c r="J14" s="1">
        <f t="shared" si="5"/>
        <v>108.08000000000001</v>
      </c>
      <c r="K14" s="7">
        <v>2</v>
      </c>
      <c r="L14" s="7">
        <f t="shared" si="6"/>
        <v>57</v>
      </c>
      <c r="M14" s="35">
        <f t="shared" si="7"/>
        <v>1.8961403508771932</v>
      </c>
      <c r="N14" s="61" t="s">
        <v>44</v>
      </c>
      <c r="O14" s="53">
        <v>24.81</v>
      </c>
      <c r="P14" s="2">
        <v>15.82</v>
      </c>
      <c r="Q14" s="62" t="s">
        <v>32</v>
      </c>
      <c r="R14" s="1">
        <v>22.91</v>
      </c>
      <c r="S14" s="2">
        <v>8.4</v>
      </c>
      <c r="T14" s="61" t="s">
        <v>40</v>
      </c>
      <c r="U14" s="1">
        <v>22.8</v>
      </c>
      <c r="V14" s="2">
        <v>7.2</v>
      </c>
      <c r="W14" s="62" t="s">
        <v>30</v>
      </c>
      <c r="X14" s="1">
        <v>22.42</v>
      </c>
      <c r="Y14" s="2">
        <v>13.37</v>
      </c>
      <c r="Z14" s="76" t="s">
        <v>30</v>
      </c>
      <c r="AA14" s="7">
        <v>27.19</v>
      </c>
      <c r="AB14" s="58">
        <v>17.8</v>
      </c>
      <c r="AC14" s="76" t="s">
        <v>34</v>
      </c>
      <c r="AD14" s="1">
        <v>25.49</v>
      </c>
      <c r="AE14" s="2">
        <v>15.05</v>
      </c>
      <c r="AF14" s="76" t="s">
        <v>34</v>
      </c>
      <c r="AG14" s="7">
        <v>23.69</v>
      </c>
      <c r="AH14" s="2">
        <v>10.98</v>
      </c>
      <c r="AI14" s="39" t="s">
        <v>44</v>
      </c>
      <c r="AJ14" s="1">
        <v>21.36</v>
      </c>
      <c r="AK14" s="2">
        <v>9.01</v>
      </c>
      <c r="AL14" s="90" t="s">
        <v>34</v>
      </c>
      <c r="AM14" s="1">
        <v>22.22</v>
      </c>
      <c r="AN14" s="2">
        <v>10.45</v>
      </c>
      <c r="AO14" s="53">
        <f t="shared" si="8"/>
        <v>23.654444444444447</v>
      </c>
      <c r="AP14" s="2">
        <f t="shared" si="9"/>
        <v>29.654444444444447</v>
      </c>
    </row>
    <row r="15" spans="2:42" x14ac:dyDescent="0.25">
      <c r="B15" s="64">
        <v>12</v>
      </c>
      <c r="D15" s="50" t="s">
        <v>43</v>
      </c>
      <c r="E15" s="48">
        <f t="shared" si="0"/>
        <v>9</v>
      </c>
      <c r="F15" s="7">
        <f t="shared" si="1"/>
        <v>5</v>
      </c>
      <c r="G15" s="7">
        <f t="shared" si="2"/>
        <v>4</v>
      </c>
      <c r="H15" s="7">
        <f t="shared" si="3"/>
        <v>27</v>
      </c>
      <c r="I15" s="7">
        <f t="shared" si="4"/>
        <v>26</v>
      </c>
      <c r="J15" s="1">
        <f t="shared" si="5"/>
        <v>89.32</v>
      </c>
      <c r="K15" s="7">
        <v>1</v>
      </c>
      <c r="L15" s="7">
        <f t="shared" si="6"/>
        <v>53</v>
      </c>
      <c r="M15" s="35">
        <f t="shared" si="7"/>
        <v>1.6852830188679244</v>
      </c>
      <c r="N15" s="62" t="s">
        <v>36</v>
      </c>
      <c r="O15" s="53">
        <v>22.02</v>
      </c>
      <c r="P15" s="2">
        <v>8</v>
      </c>
      <c r="Q15" s="61" t="s">
        <v>44</v>
      </c>
      <c r="R15" s="1">
        <v>24.31</v>
      </c>
      <c r="S15" s="2">
        <v>11.52</v>
      </c>
      <c r="T15" s="61" t="s">
        <v>38</v>
      </c>
      <c r="U15" s="1">
        <v>27.21</v>
      </c>
      <c r="V15" s="2">
        <v>10.36</v>
      </c>
      <c r="W15" s="62" t="s">
        <v>34</v>
      </c>
      <c r="X15" s="1">
        <v>21.1</v>
      </c>
      <c r="Y15" s="2">
        <v>7.14</v>
      </c>
      <c r="Z15" s="61" t="s">
        <v>44</v>
      </c>
      <c r="AA15" s="7">
        <v>27.98</v>
      </c>
      <c r="AB15" s="58">
        <v>12.62</v>
      </c>
      <c r="AC15" s="61" t="s">
        <v>90</v>
      </c>
      <c r="AD15" s="1">
        <v>26.29</v>
      </c>
      <c r="AE15" s="2">
        <v>7.44</v>
      </c>
      <c r="AF15" s="62" t="s">
        <v>30</v>
      </c>
      <c r="AG15" s="7">
        <v>21.96</v>
      </c>
      <c r="AH15" s="2">
        <v>14.85</v>
      </c>
      <c r="AI15" s="40" t="s">
        <v>34</v>
      </c>
      <c r="AJ15" s="1">
        <v>25.5</v>
      </c>
      <c r="AK15" s="2">
        <v>9.4600000000000009</v>
      </c>
      <c r="AL15" s="81" t="s">
        <v>30</v>
      </c>
      <c r="AM15" s="7">
        <v>22.17</v>
      </c>
      <c r="AN15" s="58">
        <v>7.93</v>
      </c>
      <c r="AO15" s="53">
        <f t="shared" si="8"/>
        <v>24.282222222222224</v>
      </c>
      <c r="AP15" s="2">
        <f t="shared" si="9"/>
        <v>29.282222222222224</v>
      </c>
    </row>
    <row r="16" spans="2:42" x14ac:dyDescent="0.25">
      <c r="B16" s="64">
        <v>13</v>
      </c>
      <c r="D16" s="50" t="s">
        <v>54</v>
      </c>
      <c r="E16" s="48">
        <f t="shared" si="0"/>
        <v>9</v>
      </c>
      <c r="F16" s="7">
        <f t="shared" si="1"/>
        <v>5</v>
      </c>
      <c r="G16" s="7">
        <f t="shared" si="2"/>
        <v>4</v>
      </c>
      <c r="H16" s="7">
        <f t="shared" si="3"/>
        <v>17</v>
      </c>
      <c r="I16" s="7">
        <f t="shared" si="4"/>
        <v>18</v>
      </c>
      <c r="J16" s="1">
        <f t="shared" si="5"/>
        <v>58.65</v>
      </c>
      <c r="K16" s="7">
        <v>1</v>
      </c>
      <c r="L16" s="7">
        <f t="shared" si="6"/>
        <v>35</v>
      </c>
      <c r="M16" s="35">
        <f t="shared" si="7"/>
        <v>1.6757142857142857</v>
      </c>
      <c r="N16" s="62" t="s">
        <v>18</v>
      </c>
      <c r="O16" s="53">
        <v>23.59</v>
      </c>
      <c r="P16" s="2">
        <v>10.66</v>
      </c>
      <c r="Q16" s="61" t="s">
        <v>21</v>
      </c>
      <c r="R16" s="1">
        <v>23.76</v>
      </c>
      <c r="S16" s="2">
        <v>4</v>
      </c>
      <c r="T16" s="62" t="s">
        <v>19</v>
      </c>
      <c r="U16" s="1">
        <v>24.64</v>
      </c>
      <c r="V16" s="2">
        <v>4.8</v>
      </c>
      <c r="W16" s="62" t="s">
        <v>18</v>
      </c>
      <c r="X16" s="1">
        <v>21.97</v>
      </c>
      <c r="Y16" s="2">
        <v>4.1900000000000004</v>
      </c>
      <c r="Z16" s="76" t="s">
        <v>18</v>
      </c>
      <c r="AA16" s="7">
        <v>24.44</v>
      </c>
      <c r="AB16" s="58">
        <v>10.96</v>
      </c>
      <c r="AC16" s="91" t="s">
        <v>47</v>
      </c>
      <c r="AD16" s="1">
        <v>24.11</v>
      </c>
      <c r="AE16" s="2">
        <v>6</v>
      </c>
      <c r="AF16" s="76" t="s">
        <v>19</v>
      </c>
      <c r="AG16" s="7">
        <v>25.05</v>
      </c>
      <c r="AH16" s="2">
        <v>7.81</v>
      </c>
      <c r="AI16" s="39" t="s">
        <v>21</v>
      </c>
      <c r="AJ16" s="1">
        <v>23.88</v>
      </c>
      <c r="AK16" s="2">
        <v>4.8</v>
      </c>
      <c r="AL16" s="92" t="s">
        <v>47</v>
      </c>
      <c r="AM16" s="1">
        <v>22.2</v>
      </c>
      <c r="AN16" s="2">
        <v>5.43</v>
      </c>
      <c r="AO16" s="53">
        <f t="shared" si="8"/>
        <v>23.737777777777776</v>
      </c>
      <c r="AP16" s="2">
        <f t="shared" si="9"/>
        <v>28.737777777777776</v>
      </c>
    </row>
    <row r="17" spans="2:42" x14ac:dyDescent="0.25">
      <c r="B17" s="64">
        <v>14</v>
      </c>
      <c r="D17" s="50" t="s">
        <v>57</v>
      </c>
      <c r="E17" s="48">
        <f t="shared" si="0"/>
        <v>8</v>
      </c>
      <c r="F17" s="7">
        <f t="shared" si="1"/>
        <v>4</v>
      </c>
      <c r="G17" s="7">
        <f t="shared" si="2"/>
        <v>4</v>
      </c>
      <c r="H17" s="7">
        <f t="shared" si="3"/>
        <v>17</v>
      </c>
      <c r="I17" s="7">
        <f t="shared" si="4"/>
        <v>13</v>
      </c>
      <c r="J17" s="1">
        <f t="shared" si="5"/>
        <v>64.64</v>
      </c>
      <c r="K17" s="7">
        <v>1</v>
      </c>
      <c r="L17" s="7">
        <f t="shared" si="6"/>
        <v>30</v>
      </c>
      <c r="M17" s="35">
        <f t="shared" si="7"/>
        <v>2.1546666666666665</v>
      </c>
      <c r="N17" s="62" t="s">
        <v>19</v>
      </c>
      <c r="O17" s="53">
        <v>22.1</v>
      </c>
      <c r="P17" s="2">
        <v>4.21</v>
      </c>
      <c r="Q17" s="93" t="s">
        <v>19</v>
      </c>
      <c r="R17" s="1">
        <v>31.98</v>
      </c>
      <c r="S17" s="2">
        <v>10.64</v>
      </c>
      <c r="T17" s="61" t="s">
        <v>17</v>
      </c>
      <c r="U17" s="1">
        <v>22.66</v>
      </c>
      <c r="V17" s="2">
        <v>10.65</v>
      </c>
      <c r="W17" s="61" t="s">
        <v>17</v>
      </c>
      <c r="X17" s="1">
        <v>22.47</v>
      </c>
      <c r="Y17" s="2">
        <v>11.03</v>
      </c>
      <c r="Z17" s="93" t="s">
        <v>19</v>
      </c>
      <c r="AA17" s="7">
        <v>29.47</v>
      </c>
      <c r="AB17" s="58">
        <v>7.71</v>
      </c>
      <c r="AC17" s="62" t="s">
        <v>26</v>
      </c>
      <c r="AD17" s="1">
        <v>21.07</v>
      </c>
      <c r="AE17" s="2">
        <v>7.9</v>
      </c>
      <c r="AF17" s="61" t="s">
        <v>47</v>
      </c>
      <c r="AG17" s="7">
        <v>21.69</v>
      </c>
      <c r="AH17" s="2">
        <v>6.4</v>
      </c>
      <c r="AI17" s="40" t="s">
        <v>21</v>
      </c>
      <c r="AJ17" s="1">
        <v>24.45</v>
      </c>
      <c r="AK17" s="2">
        <v>6.1</v>
      </c>
      <c r="AL17" s="57" t="s">
        <v>65</v>
      </c>
      <c r="AM17" s="7"/>
      <c r="AN17" s="58"/>
      <c r="AO17" s="53">
        <f t="shared" si="8"/>
        <v>24.486249999999998</v>
      </c>
      <c r="AP17" s="2">
        <f t="shared" si="9"/>
        <v>28.486249999999998</v>
      </c>
    </row>
    <row r="18" spans="2:42" x14ac:dyDescent="0.25">
      <c r="B18" s="64">
        <v>15</v>
      </c>
      <c r="D18" s="50" t="s">
        <v>42</v>
      </c>
      <c r="E18" s="48">
        <f t="shared" si="0"/>
        <v>9</v>
      </c>
      <c r="F18" s="7">
        <f t="shared" si="1"/>
        <v>4</v>
      </c>
      <c r="G18" s="7">
        <f t="shared" si="2"/>
        <v>5</v>
      </c>
      <c r="H18" s="7">
        <f t="shared" si="3"/>
        <v>21</v>
      </c>
      <c r="I18" s="7">
        <f t="shared" si="4"/>
        <v>24</v>
      </c>
      <c r="J18" s="1">
        <f t="shared" si="5"/>
        <v>92.549999999999983</v>
      </c>
      <c r="K18" s="7">
        <v>3</v>
      </c>
      <c r="L18" s="7">
        <f t="shared" si="6"/>
        <v>45</v>
      </c>
      <c r="M18" s="35">
        <f t="shared" si="7"/>
        <v>2.0566666666666662</v>
      </c>
      <c r="N18" s="61" t="s">
        <v>44</v>
      </c>
      <c r="O18" s="53">
        <v>24.55</v>
      </c>
      <c r="P18" s="2">
        <v>10.199999999999999</v>
      </c>
      <c r="Q18" s="61" t="s">
        <v>38</v>
      </c>
      <c r="R18" s="1">
        <v>25.02</v>
      </c>
      <c r="S18" s="2">
        <v>7.6</v>
      </c>
      <c r="T18" s="61" t="s">
        <v>38</v>
      </c>
      <c r="U18" s="1">
        <v>22.48</v>
      </c>
      <c r="V18" s="2">
        <v>8.6</v>
      </c>
      <c r="W18" s="61" t="s">
        <v>40</v>
      </c>
      <c r="X18" s="1">
        <v>23.8</v>
      </c>
      <c r="Y18" s="2">
        <v>15.3</v>
      </c>
      <c r="Z18" s="76" t="s">
        <v>19</v>
      </c>
      <c r="AA18" s="7">
        <v>27.33</v>
      </c>
      <c r="AB18" s="58">
        <v>6.41</v>
      </c>
      <c r="AC18" s="76" t="s">
        <v>18</v>
      </c>
      <c r="AD18" s="1">
        <v>24.26</v>
      </c>
      <c r="AE18" s="2">
        <v>12.77</v>
      </c>
      <c r="AF18" s="76" t="s">
        <v>26</v>
      </c>
      <c r="AG18" s="7">
        <v>23.74</v>
      </c>
      <c r="AH18" s="2">
        <v>10.8</v>
      </c>
      <c r="AI18" s="39" t="s">
        <v>26</v>
      </c>
      <c r="AJ18" s="1">
        <v>23.66</v>
      </c>
      <c r="AK18" s="2">
        <v>7.41</v>
      </c>
      <c r="AL18" s="92" t="s">
        <v>40</v>
      </c>
      <c r="AM18" s="7">
        <v>25.39</v>
      </c>
      <c r="AN18" s="58">
        <v>13.46</v>
      </c>
      <c r="AO18" s="53">
        <f t="shared" si="8"/>
        <v>24.470000000000002</v>
      </c>
      <c r="AP18" s="2">
        <f t="shared" si="9"/>
        <v>28.470000000000002</v>
      </c>
    </row>
    <row r="19" spans="2:42" x14ac:dyDescent="0.25">
      <c r="B19" s="64">
        <v>16</v>
      </c>
      <c r="D19" s="50" t="s">
        <v>22</v>
      </c>
      <c r="E19" s="48">
        <f t="shared" si="0"/>
        <v>9</v>
      </c>
      <c r="F19" s="7">
        <f t="shared" si="1"/>
        <v>5</v>
      </c>
      <c r="G19" s="7">
        <f t="shared" si="2"/>
        <v>4</v>
      </c>
      <c r="H19" s="7">
        <f t="shared" si="3"/>
        <v>19</v>
      </c>
      <c r="I19" s="7">
        <f t="shared" si="4"/>
        <v>20</v>
      </c>
      <c r="J19" s="1">
        <f t="shared" si="5"/>
        <v>74.94</v>
      </c>
      <c r="K19" s="7">
        <v>2</v>
      </c>
      <c r="L19" s="7">
        <f t="shared" si="6"/>
        <v>39</v>
      </c>
      <c r="M19" s="35">
        <f t="shared" si="7"/>
        <v>1.9215384615384614</v>
      </c>
      <c r="N19" s="93" t="s">
        <v>19</v>
      </c>
      <c r="O19" s="53">
        <v>27.83</v>
      </c>
      <c r="P19" s="2">
        <v>8.6</v>
      </c>
      <c r="Q19" s="61" t="s">
        <v>17</v>
      </c>
      <c r="R19" s="1">
        <v>21.79</v>
      </c>
      <c r="S19" s="2">
        <v>6</v>
      </c>
      <c r="T19" s="62" t="s">
        <v>18</v>
      </c>
      <c r="U19" s="1">
        <v>21.65</v>
      </c>
      <c r="V19" s="2">
        <v>12.06</v>
      </c>
      <c r="W19" s="62" t="s">
        <v>18</v>
      </c>
      <c r="X19" s="1">
        <v>25.47</v>
      </c>
      <c r="Y19" s="2">
        <v>10.199999999999999</v>
      </c>
      <c r="Z19" s="61" t="s">
        <v>47</v>
      </c>
      <c r="AA19" s="7">
        <v>19.98</v>
      </c>
      <c r="AB19" s="58">
        <v>4.1100000000000003</v>
      </c>
      <c r="AC19" s="61" t="s">
        <v>47</v>
      </c>
      <c r="AD19" s="1">
        <v>23.07</v>
      </c>
      <c r="AE19" s="2">
        <v>4</v>
      </c>
      <c r="AF19" s="62" t="s">
        <v>18</v>
      </c>
      <c r="AG19" s="1">
        <v>24.9</v>
      </c>
      <c r="AH19" s="2">
        <v>12.41</v>
      </c>
      <c r="AI19" s="40" t="s">
        <v>18</v>
      </c>
      <c r="AJ19" s="1">
        <v>18.79</v>
      </c>
      <c r="AK19" s="2">
        <v>6.5</v>
      </c>
      <c r="AL19" s="80" t="s">
        <v>17</v>
      </c>
      <c r="AM19" s="7">
        <v>22.66</v>
      </c>
      <c r="AN19" s="58">
        <v>11.06</v>
      </c>
      <c r="AO19" s="53">
        <f t="shared" si="8"/>
        <v>22.904444444444444</v>
      </c>
      <c r="AP19" s="2">
        <f t="shared" si="9"/>
        <v>27.904444444444444</v>
      </c>
    </row>
    <row r="20" spans="2:42" x14ac:dyDescent="0.25">
      <c r="B20" s="64">
        <v>17</v>
      </c>
      <c r="D20" s="50" t="s">
        <v>94</v>
      </c>
      <c r="E20" s="48">
        <f t="shared" si="0"/>
        <v>9</v>
      </c>
      <c r="F20" s="7">
        <f t="shared" si="1"/>
        <v>3</v>
      </c>
      <c r="G20" s="7">
        <f t="shared" si="2"/>
        <v>6</v>
      </c>
      <c r="H20" s="7">
        <f t="shared" si="3"/>
        <v>27</v>
      </c>
      <c r="I20" s="7">
        <f t="shared" si="4"/>
        <v>32</v>
      </c>
      <c r="J20" s="1">
        <f t="shared" si="5"/>
        <v>134.53</v>
      </c>
      <c r="K20" s="7">
        <v>7</v>
      </c>
      <c r="L20" s="7">
        <f t="shared" si="6"/>
        <v>59</v>
      </c>
      <c r="M20" s="35">
        <f t="shared" si="7"/>
        <v>2.2801694915254238</v>
      </c>
      <c r="N20" s="62" t="s">
        <v>30</v>
      </c>
      <c r="O20" s="53">
        <v>26.56</v>
      </c>
      <c r="P20" s="2">
        <v>13.68</v>
      </c>
      <c r="Q20" s="61" t="s">
        <v>44</v>
      </c>
      <c r="R20" s="1">
        <v>24.6</v>
      </c>
      <c r="S20" s="2">
        <v>9.6999999999999993</v>
      </c>
      <c r="T20" s="62" t="s">
        <v>34</v>
      </c>
      <c r="U20" s="1">
        <v>25.09</v>
      </c>
      <c r="V20" s="2">
        <v>17.079999999999998</v>
      </c>
      <c r="W20" s="61" t="s">
        <v>44</v>
      </c>
      <c r="X20" s="1">
        <v>23.05</v>
      </c>
      <c r="Y20" s="2">
        <v>13.35</v>
      </c>
      <c r="Z20" s="76" t="s">
        <v>30</v>
      </c>
      <c r="AA20" s="1">
        <v>26.7</v>
      </c>
      <c r="AB20" s="58">
        <v>20.350000000000001</v>
      </c>
      <c r="AC20" s="91" t="s">
        <v>44</v>
      </c>
      <c r="AD20" s="1">
        <v>24.49</v>
      </c>
      <c r="AE20" s="2">
        <v>17.98</v>
      </c>
      <c r="AF20" s="91" t="s">
        <v>44</v>
      </c>
      <c r="AG20" s="7">
        <v>22.55</v>
      </c>
      <c r="AH20" s="2">
        <v>13.16</v>
      </c>
      <c r="AI20" s="39" t="s">
        <v>44</v>
      </c>
      <c r="AJ20" s="1">
        <v>25.63</v>
      </c>
      <c r="AK20" s="2">
        <v>18.98</v>
      </c>
      <c r="AL20" s="92" t="s">
        <v>90</v>
      </c>
      <c r="AM20" s="7">
        <v>23.42</v>
      </c>
      <c r="AN20" s="58">
        <v>10.25</v>
      </c>
      <c r="AO20" s="53">
        <f t="shared" si="8"/>
        <v>24.676666666666669</v>
      </c>
      <c r="AP20" s="2">
        <f t="shared" si="9"/>
        <v>27.676666666666669</v>
      </c>
    </row>
    <row r="21" spans="2:42" x14ac:dyDescent="0.25">
      <c r="B21" s="64">
        <v>18</v>
      </c>
      <c r="D21" s="50" t="s">
        <v>52</v>
      </c>
      <c r="E21" s="48">
        <f t="shared" si="0"/>
        <v>9</v>
      </c>
      <c r="F21" s="7">
        <f t="shared" si="1"/>
        <v>5</v>
      </c>
      <c r="G21" s="7">
        <f t="shared" si="2"/>
        <v>4</v>
      </c>
      <c r="H21" s="7">
        <f t="shared" si="3"/>
        <v>17</v>
      </c>
      <c r="I21" s="7">
        <f t="shared" si="4"/>
        <v>20</v>
      </c>
      <c r="J21" s="1">
        <f t="shared" si="5"/>
        <v>65.02</v>
      </c>
      <c r="K21" s="7">
        <v>2</v>
      </c>
      <c r="L21" s="7">
        <f t="shared" si="6"/>
        <v>37</v>
      </c>
      <c r="M21" s="35">
        <f t="shared" si="7"/>
        <v>1.7572972972972971</v>
      </c>
      <c r="N21" s="61" t="s">
        <v>17</v>
      </c>
      <c r="O21" s="53">
        <v>23.53</v>
      </c>
      <c r="P21" s="2">
        <v>8.2200000000000006</v>
      </c>
      <c r="Q21" s="62" t="s">
        <v>26</v>
      </c>
      <c r="R21" s="1">
        <v>26.81</v>
      </c>
      <c r="S21" s="2">
        <v>9.94</v>
      </c>
      <c r="T21" s="61" t="s">
        <v>47</v>
      </c>
      <c r="U21" s="1">
        <v>19.399999999999999</v>
      </c>
      <c r="V21" s="2">
        <v>1</v>
      </c>
      <c r="W21" s="61" t="s">
        <v>47</v>
      </c>
      <c r="X21" s="1">
        <v>21.09</v>
      </c>
      <c r="Y21" s="2">
        <v>4</v>
      </c>
      <c r="Z21" s="62" t="s">
        <v>18</v>
      </c>
      <c r="AA21" s="7">
        <v>26.42</v>
      </c>
      <c r="AB21" s="58">
        <v>14.85</v>
      </c>
      <c r="AC21" s="62" t="s">
        <v>18</v>
      </c>
      <c r="AD21" s="1">
        <v>21.49</v>
      </c>
      <c r="AE21" s="2">
        <v>9.4</v>
      </c>
      <c r="AF21" s="62" t="s">
        <v>18</v>
      </c>
      <c r="AG21" s="7">
        <v>20.74</v>
      </c>
      <c r="AH21" s="2">
        <v>8.86</v>
      </c>
      <c r="AI21" s="40" t="s">
        <v>47</v>
      </c>
      <c r="AJ21" s="1">
        <v>22.11</v>
      </c>
      <c r="AK21" s="2">
        <v>5.35</v>
      </c>
      <c r="AL21" s="80" t="s">
        <v>26</v>
      </c>
      <c r="AM21" s="1">
        <v>21.34</v>
      </c>
      <c r="AN21" s="2">
        <v>3.4</v>
      </c>
      <c r="AO21" s="53">
        <f t="shared" si="8"/>
        <v>22.547777777777782</v>
      </c>
      <c r="AP21" s="2">
        <f t="shared" si="9"/>
        <v>27.547777777777782</v>
      </c>
    </row>
    <row r="22" spans="2:42" x14ac:dyDescent="0.25">
      <c r="B22" s="64">
        <v>19</v>
      </c>
      <c r="D22" s="50" t="s">
        <v>93</v>
      </c>
      <c r="E22" s="48">
        <f t="shared" si="0"/>
        <v>7</v>
      </c>
      <c r="F22" s="7">
        <f t="shared" si="1"/>
        <v>3</v>
      </c>
      <c r="G22" s="7">
        <f t="shared" si="2"/>
        <v>4</v>
      </c>
      <c r="H22" s="7">
        <f t="shared" si="3"/>
        <v>14</v>
      </c>
      <c r="I22" s="7">
        <f t="shared" si="4"/>
        <v>15</v>
      </c>
      <c r="J22" s="1">
        <f t="shared" si="5"/>
        <v>43.71</v>
      </c>
      <c r="K22" s="7"/>
      <c r="L22" s="7">
        <f t="shared" si="6"/>
        <v>29</v>
      </c>
      <c r="M22" s="35">
        <f t="shared" si="7"/>
        <v>1.507241379310345</v>
      </c>
      <c r="N22" s="62" t="s">
        <v>26</v>
      </c>
      <c r="O22" s="53">
        <v>25.18</v>
      </c>
      <c r="P22" s="2">
        <v>6.45</v>
      </c>
      <c r="Q22" s="62" t="s">
        <v>26</v>
      </c>
      <c r="R22" s="1">
        <v>23.46</v>
      </c>
      <c r="S22" s="2">
        <v>7.67</v>
      </c>
      <c r="T22" s="61" t="s">
        <v>21</v>
      </c>
      <c r="U22" s="1">
        <v>22.11</v>
      </c>
      <c r="V22" s="2">
        <v>3.01</v>
      </c>
      <c r="W22" s="61" t="s">
        <v>17</v>
      </c>
      <c r="X22" s="1">
        <v>22.96</v>
      </c>
      <c r="Y22" s="2">
        <v>6.21</v>
      </c>
      <c r="Z22" s="91" t="s">
        <v>17</v>
      </c>
      <c r="AA22" s="7">
        <v>25.13</v>
      </c>
      <c r="AB22" s="58">
        <v>9.9700000000000006</v>
      </c>
      <c r="AC22" s="76" t="s">
        <v>26</v>
      </c>
      <c r="AD22" s="1">
        <v>21.97</v>
      </c>
      <c r="AE22" s="2">
        <v>5.29</v>
      </c>
      <c r="AF22" s="91" t="s">
        <v>47</v>
      </c>
      <c r="AG22" s="7">
        <v>25.67</v>
      </c>
      <c r="AH22" s="2">
        <v>5.1100000000000003</v>
      </c>
      <c r="AI22" s="39" t="s">
        <v>65</v>
      </c>
      <c r="AJ22" s="7"/>
      <c r="AK22" s="58"/>
      <c r="AL22" s="89" t="s">
        <v>65</v>
      </c>
      <c r="AM22" s="7"/>
      <c r="AN22" s="58"/>
      <c r="AO22" s="53">
        <f t="shared" si="8"/>
        <v>23.782857142857146</v>
      </c>
      <c r="AP22" s="2">
        <f t="shared" si="9"/>
        <v>26.782857142857146</v>
      </c>
    </row>
    <row r="23" spans="2:42" x14ac:dyDescent="0.25">
      <c r="B23" s="64">
        <v>20</v>
      </c>
      <c r="D23" s="50" t="s">
        <v>25</v>
      </c>
      <c r="E23" s="48">
        <f t="shared" si="0"/>
        <v>9</v>
      </c>
      <c r="F23" s="7">
        <f t="shared" si="1"/>
        <v>2</v>
      </c>
      <c r="G23" s="7">
        <f t="shared" si="2"/>
        <v>7</v>
      </c>
      <c r="H23" s="7">
        <f t="shared" si="3"/>
        <v>20</v>
      </c>
      <c r="I23" s="7">
        <f t="shared" si="4"/>
        <v>30</v>
      </c>
      <c r="J23" s="1">
        <f t="shared" si="5"/>
        <v>98.29000000000002</v>
      </c>
      <c r="K23" s="7">
        <v>4</v>
      </c>
      <c r="L23" s="7">
        <f t="shared" si="6"/>
        <v>50</v>
      </c>
      <c r="M23" s="35">
        <f t="shared" si="7"/>
        <v>1.9658000000000004</v>
      </c>
      <c r="N23" s="61" t="s">
        <v>44</v>
      </c>
      <c r="O23" s="53">
        <v>26.29</v>
      </c>
      <c r="P23" s="2">
        <v>15.8</v>
      </c>
      <c r="Q23" s="62" t="s">
        <v>32</v>
      </c>
      <c r="R23" s="1">
        <v>19.600000000000001</v>
      </c>
      <c r="S23" s="2">
        <v>10.96</v>
      </c>
      <c r="T23" s="61" t="s">
        <v>44</v>
      </c>
      <c r="U23" s="1">
        <v>25.53</v>
      </c>
      <c r="V23" s="2">
        <v>14</v>
      </c>
      <c r="W23" s="62" t="s">
        <v>34</v>
      </c>
      <c r="X23" s="1">
        <v>25.25</v>
      </c>
      <c r="Y23" s="2">
        <v>13.13</v>
      </c>
      <c r="Z23" s="61" t="s">
        <v>44</v>
      </c>
      <c r="AA23" s="7">
        <v>25.72</v>
      </c>
      <c r="AB23" s="58">
        <v>11.72</v>
      </c>
      <c r="AC23" s="61" t="s">
        <v>90</v>
      </c>
      <c r="AD23" s="1">
        <v>25.28</v>
      </c>
      <c r="AE23" s="2">
        <v>8.65</v>
      </c>
      <c r="AF23" s="61" t="s">
        <v>38</v>
      </c>
      <c r="AG23" s="7">
        <v>24.89</v>
      </c>
      <c r="AH23" s="2">
        <v>9.81</v>
      </c>
      <c r="AI23" s="40" t="s">
        <v>38</v>
      </c>
      <c r="AJ23" s="1">
        <v>24.46</v>
      </c>
      <c r="AK23" s="2">
        <v>9.57</v>
      </c>
      <c r="AL23" s="80" t="s">
        <v>21</v>
      </c>
      <c r="AM23" s="1">
        <v>20.89</v>
      </c>
      <c r="AN23" s="2">
        <v>4.6500000000000004</v>
      </c>
      <c r="AO23" s="53">
        <f t="shared" si="8"/>
        <v>24.212222222222223</v>
      </c>
      <c r="AP23" s="2">
        <f t="shared" si="9"/>
        <v>26.212222222222223</v>
      </c>
    </row>
    <row r="24" spans="2:42" x14ac:dyDescent="0.25">
      <c r="B24" s="64">
        <v>21</v>
      </c>
      <c r="D24" s="50" t="s">
        <v>35</v>
      </c>
      <c r="E24" s="48">
        <f t="shared" si="0"/>
        <v>7</v>
      </c>
      <c r="F24" s="7">
        <f t="shared" si="1"/>
        <v>2</v>
      </c>
      <c r="G24" s="7">
        <f t="shared" si="2"/>
        <v>5</v>
      </c>
      <c r="H24" s="7">
        <f t="shared" si="3"/>
        <v>17</v>
      </c>
      <c r="I24" s="7">
        <f t="shared" si="4"/>
        <v>21</v>
      </c>
      <c r="J24" s="1">
        <f t="shared" si="5"/>
        <v>71.45</v>
      </c>
      <c r="K24" s="7">
        <v>1</v>
      </c>
      <c r="L24" s="7">
        <f t="shared" si="6"/>
        <v>38</v>
      </c>
      <c r="M24" s="35">
        <f t="shared" si="7"/>
        <v>1.8802631578947369</v>
      </c>
      <c r="N24" s="93" t="s">
        <v>34</v>
      </c>
      <c r="O24" s="53">
        <v>26.96</v>
      </c>
      <c r="P24" s="2">
        <v>16.399999999999999</v>
      </c>
      <c r="Q24" s="61" t="s">
        <v>40</v>
      </c>
      <c r="R24" s="1">
        <v>25.6</v>
      </c>
      <c r="S24" s="2">
        <v>14.27</v>
      </c>
      <c r="T24" s="61" t="s">
        <v>40</v>
      </c>
      <c r="U24" s="1">
        <v>20.260000000000002</v>
      </c>
      <c r="V24" s="2">
        <v>6.8</v>
      </c>
      <c r="W24" s="62" t="s">
        <v>36</v>
      </c>
      <c r="X24" s="1">
        <v>24.14</v>
      </c>
      <c r="Y24" s="2">
        <v>9</v>
      </c>
      <c r="Z24" s="91" t="s">
        <v>44</v>
      </c>
      <c r="AA24" s="7">
        <v>25.78</v>
      </c>
      <c r="AB24" s="58">
        <v>11.83</v>
      </c>
      <c r="AC24" s="91" t="s">
        <v>38</v>
      </c>
      <c r="AD24" s="1">
        <v>20.84</v>
      </c>
      <c r="AE24" s="2">
        <v>6.17</v>
      </c>
      <c r="AF24" s="39" t="s">
        <v>65</v>
      </c>
      <c r="AG24" s="7"/>
      <c r="AH24" s="58"/>
      <c r="AI24" s="39" t="s">
        <v>65</v>
      </c>
      <c r="AJ24" s="7"/>
      <c r="AK24" s="58"/>
      <c r="AL24" s="92" t="s">
        <v>21</v>
      </c>
      <c r="AM24" s="1">
        <v>23.97</v>
      </c>
      <c r="AN24" s="2">
        <v>6.98</v>
      </c>
      <c r="AO24" s="53">
        <f t="shared" si="8"/>
        <v>23.935714285714287</v>
      </c>
      <c r="AP24" s="2">
        <f t="shared" si="9"/>
        <v>25.935714285714287</v>
      </c>
    </row>
    <row r="25" spans="2:42" x14ac:dyDescent="0.25">
      <c r="B25" s="64">
        <v>22</v>
      </c>
      <c r="D25" s="50" t="s">
        <v>92</v>
      </c>
      <c r="E25" s="48">
        <f t="shared" si="0"/>
        <v>9</v>
      </c>
      <c r="F25" s="7">
        <f t="shared" si="1"/>
        <v>3</v>
      </c>
      <c r="G25" s="7">
        <f t="shared" si="2"/>
        <v>6</v>
      </c>
      <c r="H25" s="7">
        <f t="shared" si="3"/>
        <v>19</v>
      </c>
      <c r="I25" s="7">
        <f t="shared" si="4"/>
        <v>27</v>
      </c>
      <c r="J25" s="1">
        <f t="shared" si="5"/>
        <v>83.66</v>
      </c>
      <c r="K25" s="7">
        <v>6</v>
      </c>
      <c r="L25" s="7">
        <f t="shared" si="6"/>
        <v>46</v>
      </c>
      <c r="M25" s="35">
        <f t="shared" si="7"/>
        <v>1.818695652173913</v>
      </c>
      <c r="N25" s="61" t="s">
        <v>38</v>
      </c>
      <c r="O25" s="53">
        <v>25.84</v>
      </c>
      <c r="P25" s="2">
        <v>11.4</v>
      </c>
      <c r="Q25" s="61" t="s">
        <v>40</v>
      </c>
      <c r="R25" s="1">
        <v>22.1</v>
      </c>
      <c r="S25" s="2">
        <v>10.6</v>
      </c>
      <c r="T25" s="62" t="s">
        <v>30</v>
      </c>
      <c r="U25" s="1">
        <v>24.55</v>
      </c>
      <c r="V25" s="2">
        <v>14.59</v>
      </c>
      <c r="W25" s="62" t="s">
        <v>32</v>
      </c>
      <c r="X25" s="1">
        <v>21.56</v>
      </c>
      <c r="Y25" s="2">
        <v>10.16</v>
      </c>
      <c r="Z25" s="62" t="s">
        <v>36</v>
      </c>
      <c r="AA25" s="7">
        <v>23.86</v>
      </c>
      <c r="AB25" s="58">
        <v>10.050000000000001</v>
      </c>
      <c r="AC25" s="61" t="s">
        <v>38</v>
      </c>
      <c r="AD25" s="1">
        <v>25.81</v>
      </c>
      <c r="AE25" s="2">
        <v>8</v>
      </c>
      <c r="AF25" s="61" t="s">
        <v>40</v>
      </c>
      <c r="AG25" s="7">
        <v>20.85</v>
      </c>
      <c r="AH25" s="2">
        <v>7.41</v>
      </c>
      <c r="AI25" s="40" t="s">
        <v>38</v>
      </c>
      <c r="AJ25" s="1">
        <v>20.88</v>
      </c>
      <c r="AK25" s="2">
        <v>8.11</v>
      </c>
      <c r="AL25" s="80" t="s">
        <v>47</v>
      </c>
      <c r="AM25" s="1">
        <v>19.62</v>
      </c>
      <c r="AN25" s="2">
        <v>3.34</v>
      </c>
      <c r="AO25" s="53">
        <f t="shared" si="8"/>
        <v>22.785555555555554</v>
      </c>
      <c r="AP25" s="2">
        <f t="shared" si="9"/>
        <v>25.785555555555554</v>
      </c>
    </row>
    <row r="26" spans="2:42" x14ac:dyDescent="0.25">
      <c r="B26" s="64">
        <v>23</v>
      </c>
      <c r="D26" s="50" t="s">
        <v>37</v>
      </c>
      <c r="E26" s="48">
        <f t="shared" si="0"/>
        <v>3</v>
      </c>
      <c r="F26" s="7">
        <f t="shared" si="1"/>
        <v>2</v>
      </c>
      <c r="G26" s="7">
        <f t="shared" si="2"/>
        <v>1</v>
      </c>
      <c r="H26" s="7">
        <f t="shared" si="3"/>
        <v>6</v>
      </c>
      <c r="I26" s="7">
        <f t="shared" si="4"/>
        <v>5</v>
      </c>
      <c r="J26" s="1">
        <f t="shared" si="5"/>
        <v>18.59</v>
      </c>
      <c r="K26" s="7">
        <v>1</v>
      </c>
      <c r="L26" s="7">
        <f t="shared" si="6"/>
        <v>11</v>
      </c>
      <c r="M26" s="35">
        <f t="shared" si="7"/>
        <v>1.69</v>
      </c>
      <c r="N26" s="61" t="s">
        <v>65</v>
      </c>
      <c r="O26" s="53"/>
      <c r="P26" s="2"/>
      <c r="Q26" s="40" t="s">
        <v>65</v>
      </c>
      <c r="R26" s="1"/>
      <c r="S26" s="2"/>
      <c r="T26" s="88" t="s">
        <v>65</v>
      </c>
      <c r="U26" s="1"/>
      <c r="V26" s="2"/>
      <c r="W26" s="61" t="s">
        <v>65</v>
      </c>
      <c r="X26" s="1"/>
      <c r="Y26" s="2"/>
      <c r="Z26" s="39" t="s">
        <v>65</v>
      </c>
      <c r="AA26" s="7"/>
      <c r="AB26" s="58"/>
      <c r="AC26" s="39" t="s">
        <v>65</v>
      </c>
      <c r="AD26" s="1"/>
      <c r="AE26" s="2"/>
      <c r="AF26" s="91" t="s">
        <v>47</v>
      </c>
      <c r="AG26" s="7">
        <v>22.47</v>
      </c>
      <c r="AH26" s="2">
        <v>4.0599999999999996</v>
      </c>
      <c r="AI26" s="39" t="s">
        <v>26</v>
      </c>
      <c r="AJ26" s="7">
        <v>27.21</v>
      </c>
      <c r="AK26" s="58">
        <v>6.99</v>
      </c>
      <c r="AL26" s="90" t="s">
        <v>26</v>
      </c>
      <c r="AM26" s="1">
        <v>20.190000000000001</v>
      </c>
      <c r="AN26" s="2">
        <v>7.54</v>
      </c>
      <c r="AO26" s="53">
        <f t="shared" si="8"/>
        <v>23.290000000000003</v>
      </c>
      <c r="AP26" s="2">
        <f t="shared" si="9"/>
        <v>25.290000000000003</v>
      </c>
    </row>
    <row r="27" spans="2:42" x14ac:dyDescent="0.25">
      <c r="B27" s="64">
        <v>24</v>
      </c>
      <c r="D27" s="50" t="s">
        <v>68</v>
      </c>
      <c r="E27" s="48">
        <f t="shared" si="0"/>
        <v>5</v>
      </c>
      <c r="F27" s="7">
        <f t="shared" si="1"/>
        <v>1</v>
      </c>
      <c r="G27" s="7">
        <f t="shared" si="2"/>
        <v>4</v>
      </c>
      <c r="H27" s="7">
        <f t="shared" si="3"/>
        <v>7</v>
      </c>
      <c r="I27" s="7">
        <f t="shared" si="4"/>
        <v>14</v>
      </c>
      <c r="J27" s="1">
        <f t="shared" si="5"/>
        <v>41.78</v>
      </c>
      <c r="K27" s="7">
        <v>2</v>
      </c>
      <c r="L27" s="7">
        <f t="shared" si="6"/>
        <v>21</v>
      </c>
      <c r="M27" s="35">
        <f t="shared" si="7"/>
        <v>1.9895238095238095</v>
      </c>
      <c r="N27" s="40" t="s">
        <v>65</v>
      </c>
      <c r="O27" s="53"/>
      <c r="P27" s="2"/>
      <c r="Q27" s="61" t="s">
        <v>65</v>
      </c>
      <c r="R27" s="1"/>
      <c r="S27" s="2"/>
      <c r="T27" s="62" t="s">
        <v>65</v>
      </c>
      <c r="U27" s="1"/>
      <c r="V27" s="2"/>
      <c r="W27" s="40" t="s">
        <v>65</v>
      </c>
      <c r="X27" s="1"/>
      <c r="Y27" s="2"/>
      <c r="Z27" s="61" t="s">
        <v>21</v>
      </c>
      <c r="AA27" s="7">
        <v>24.13</v>
      </c>
      <c r="AB27" s="58">
        <v>7.01</v>
      </c>
      <c r="AC27" s="62" t="s">
        <v>18</v>
      </c>
      <c r="AD27" s="1">
        <v>23.1</v>
      </c>
      <c r="AE27" s="2">
        <v>8.5399999999999991</v>
      </c>
      <c r="AF27" s="61" t="s">
        <v>47</v>
      </c>
      <c r="AG27" s="7">
        <v>27.06</v>
      </c>
      <c r="AH27" s="58">
        <v>9.84</v>
      </c>
      <c r="AI27" s="40" t="s">
        <v>17</v>
      </c>
      <c r="AJ27" s="7">
        <v>21.29</v>
      </c>
      <c r="AK27" s="58">
        <v>7.59</v>
      </c>
      <c r="AL27" s="80" t="s">
        <v>21</v>
      </c>
      <c r="AM27" s="1">
        <v>24.27</v>
      </c>
      <c r="AN27" s="2">
        <v>8.8000000000000007</v>
      </c>
      <c r="AO27" s="53">
        <f t="shared" si="8"/>
        <v>23.970000000000002</v>
      </c>
      <c r="AP27" s="2">
        <f t="shared" si="9"/>
        <v>24.970000000000002</v>
      </c>
    </row>
    <row r="28" spans="2:42" x14ac:dyDescent="0.25">
      <c r="B28" s="64">
        <v>25</v>
      </c>
      <c r="D28" s="50" t="s">
        <v>29</v>
      </c>
      <c r="E28" s="48">
        <f t="shared" si="0"/>
        <v>6</v>
      </c>
      <c r="F28" s="7">
        <f t="shared" si="1"/>
        <v>3</v>
      </c>
      <c r="G28" s="7">
        <f t="shared" si="2"/>
        <v>3</v>
      </c>
      <c r="H28" s="7">
        <f t="shared" si="3"/>
        <v>16</v>
      </c>
      <c r="I28" s="7">
        <f t="shared" si="4"/>
        <v>16</v>
      </c>
      <c r="J28" s="1">
        <f t="shared" si="5"/>
        <v>45.85</v>
      </c>
      <c r="K28" s="7">
        <v>1</v>
      </c>
      <c r="L28" s="7">
        <f t="shared" si="6"/>
        <v>32</v>
      </c>
      <c r="M28" s="35">
        <f t="shared" si="7"/>
        <v>1.4328125</v>
      </c>
      <c r="N28" s="62" t="s">
        <v>34</v>
      </c>
      <c r="O28" s="53">
        <v>23.06</v>
      </c>
      <c r="P28" s="2">
        <v>10.58</v>
      </c>
      <c r="Q28" s="61" t="s">
        <v>44</v>
      </c>
      <c r="R28" s="1">
        <v>22.24</v>
      </c>
      <c r="S28" s="2">
        <v>10.17</v>
      </c>
      <c r="T28" s="61" t="s">
        <v>38</v>
      </c>
      <c r="U28" s="1">
        <v>18.3</v>
      </c>
      <c r="V28" s="2">
        <v>5.3</v>
      </c>
      <c r="W28" s="61" t="s">
        <v>17</v>
      </c>
      <c r="X28" s="1">
        <v>22.32</v>
      </c>
      <c r="Y28" s="2">
        <v>7.8</v>
      </c>
      <c r="Z28" s="76" t="s">
        <v>18</v>
      </c>
      <c r="AA28" s="1">
        <v>22.6</v>
      </c>
      <c r="AB28" s="58">
        <v>7.35</v>
      </c>
      <c r="AC28" s="76" t="s">
        <v>26</v>
      </c>
      <c r="AD28" s="1">
        <v>20.29</v>
      </c>
      <c r="AE28" s="2">
        <v>4.6500000000000004</v>
      </c>
      <c r="AF28" s="39" t="s">
        <v>65</v>
      </c>
      <c r="AG28" s="7"/>
      <c r="AH28" s="58"/>
      <c r="AI28" s="39" t="s">
        <v>65</v>
      </c>
      <c r="AJ28" s="7"/>
      <c r="AK28" s="58"/>
      <c r="AL28" s="89" t="s">
        <v>65</v>
      </c>
      <c r="AM28" s="7"/>
      <c r="AN28" s="58"/>
      <c r="AO28" s="53">
        <f t="shared" si="8"/>
        <v>21.46833333333333</v>
      </c>
      <c r="AP28" s="2">
        <f t="shared" si="9"/>
        <v>24.46833333333333</v>
      </c>
    </row>
    <row r="29" spans="2:42" x14ac:dyDescent="0.25">
      <c r="B29" s="64">
        <v>26</v>
      </c>
      <c r="D29" s="50" t="s">
        <v>23</v>
      </c>
      <c r="E29" s="48">
        <f t="shared" si="0"/>
        <v>6</v>
      </c>
      <c r="F29" s="7">
        <f t="shared" si="1"/>
        <v>2</v>
      </c>
      <c r="G29" s="7">
        <f t="shared" si="2"/>
        <v>4</v>
      </c>
      <c r="H29" s="7">
        <f t="shared" si="3"/>
        <v>8</v>
      </c>
      <c r="I29" s="7">
        <f t="shared" si="4"/>
        <v>12</v>
      </c>
      <c r="J29" s="1">
        <f t="shared" si="5"/>
        <v>29.619999999999997</v>
      </c>
      <c r="K29" s="7">
        <v>1</v>
      </c>
      <c r="L29" s="7">
        <f t="shared" si="6"/>
        <v>20</v>
      </c>
      <c r="M29" s="35">
        <f t="shared" si="7"/>
        <v>1.4809999999999999</v>
      </c>
      <c r="N29" s="62" t="s">
        <v>19</v>
      </c>
      <c r="O29" s="53">
        <v>25.47</v>
      </c>
      <c r="P29" s="2">
        <v>8.25</v>
      </c>
      <c r="Q29" s="61" t="s">
        <v>21</v>
      </c>
      <c r="R29" s="1">
        <v>22.54</v>
      </c>
      <c r="S29" s="2">
        <v>7.76</v>
      </c>
      <c r="T29" s="61" t="s">
        <v>47</v>
      </c>
      <c r="U29" s="1">
        <v>21.04</v>
      </c>
      <c r="V29" s="2">
        <v>2</v>
      </c>
      <c r="W29" s="61" t="s">
        <v>47</v>
      </c>
      <c r="X29" s="1">
        <v>17.309999999999999</v>
      </c>
      <c r="Y29" s="2">
        <v>1</v>
      </c>
      <c r="Z29" s="40" t="s">
        <v>65</v>
      </c>
      <c r="AA29" s="7"/>
      <c r="AB29" s="58"/>
      <c r="AC29" s="40" t="s">
        <v>65</v>
      </c>
      <c r="AD29" s="1"/>
      <c r="AE29" s="2"/>
      <c r="AF29" s="40" t="s">
        <v>65</v>
      </c>
      <c r="AG29" s="7"/>
      <c r="AH29" s="58"/>
      <c r="AI29" s="40" t="s">
        <v>21</v>
      </c>
      <c r="AJ29" s="7">
        <v>23.72</v>
      </c>
      <c r="AK29" s="58">
        <v>3.77</v>
      </c>
      <c r="AL29" s="83" t="s">
        <v>19</v>
      </c>
      <c r="AM29" s="1">
        <v>24.64</v>
      </c>
      <c r="AN29" s="2">
        <v>6.84</v>
      </c>
      <c r="AO29" s="53">
        <f t="shared" si="8"/>
        <v>22.453333333333333</v>
      </c>
      <c r="AP29" s="2">
        <f t="shared" si="9"/>
        <v>24.453333333333333</v>
      </c>
    </row>
    <row r="30" spans="2:42" x14ac:dyDescent="0.25">
      <c r="B30" s="64">
        <v>27</v>
      </c>
      <c r="D30" s="50" t="s">
        <v>91</v>
      </c>
      <c r="E30" s="48">
        <f t="shared" si="0"/>
        <v>3</v>
      </c>
      <c r="F30" s="7">
        <f t="shared" si="1"/>
        <v>0</v>
      </c>
      <c r="G30" s="7">
        <f t="shared" si="2"/>
        <v>3</v>
      </c>
      <c r="H30" s="7">
        <f t="shared" si="3"/>
        <v>5</v>
      </c>
      <c r="I30" s="7">
        <f t="shared" si="4"/>
        <v>9</v>
      </c>
      <c r="J30" s="1">
        <f t="shared" si="5"/>
        <v>22.66</v>
      </c>
      <c r="K30" s="7"/>
      <c r="L30" s="7">
        <f t="shared" si="6"/>
        <v>14</v>
      </c>
      <c r="M30" s="35">
        <f t="shared" si="7"/>
        <v>1.6185714285714285</v>
      </c>
      <c r="N30" s="61" t="s">
        <v>17</v>
      </c>
      <c r="O30" s="53">
        <v>21.98</v>
      </c>
      <c r="P30" s="2">
        <v>7.8</v>
      </c>
      <c r="Q30" s="61" t="s">
        <v>21</v>
      </c>
      <c r="R30" s="1">
        <v>23.79</v>
      </c>
      <c r="S30" s="2">
        <v>9.66</v>
      </c>
      <c r="T30" s="61" t="s">
        <v>17</v>
      </c>
      <c r="U30" s="1">
        <v>21.58</v>
      </c>
      <c r="V30" s="2">
        <v>5.2</v>
      </c>
      <c r="W30" s="62" t="s">
        <v>65</v>
      </c>
      <c r="X30" s="1"/>
      <c r="Y30" s="2"/>
      <c r="Z30" s="40" t="s">
        <v>65</v>
      </c>
      <c r="AA30" s="7"/>
      <c r="AB30" s="58"/>
      <c r="AC30" s="40" t="s">
        <v>65</v>
      </c>
      <c r="AD30" s="1"/>
      <c r="AE30" s="2"/>
      <c r="AF30" s="40" t="s">
        <v>65</v>
      </c>
      <c r="AG30" s="7"/>
      <c r="AH30" s="58"/>
      <c r="AI30" s="40" t="s">
        <v>65</v>
      </c>
      <c r="AJ30" s="7"/>
      <c r="AK30" s="58"/>
      <c r="AL30" s="89" t="s">
        <v>65</v>
      </c>
      <c r="AM30" s="7"/>
      <c r="AN30" s="58"/>
      <c r="AO30" s="53">
        <f t="shared" si="8"/>
        <v>22.45</v>
      </c>
      <c r="AP30" s="2">
        <f t="shared" si="9"/>
        <v>22.45</v>
      </c>
    </row>
    <row r="31" spans="2:42" x14ac:dyDescent="0.25">
      <c r="B31" s="64">
        <v>28</v>
      </c>
      <c r="D31" s="50" t="s">
        <v>70</v>
      </c>
      <c r="E31" s="48">
        <f t="shared" si="0"/>
        <v>3</v>
      </c>
      <c r="F31" s="7">
        <f t="shared" si="1"/>
        <v>1</v>
      </c>
      <c r="G31" s="7">
        <f t="shared" si="2"/>
        <v>2</v>
      </c>
      <c r="H31" s="7">
        <f t="shared" si="3"/>
        <v>6</v>
      </c>
      <c r="I31" s="7">
        <f t="shared" si="4"/>
        <v>8</v>
      </c>
      <c r="J31" s="1">
        <f t="shared" si="5"/>
        <v>15.25</v>
      </c>
      <c r="K31" s="7"/>
      <c r="L31" s="7">
        <f t="shared" si="6"/>
        <v>14</v>
      </c>
      <c r="M31" s="35">
        <f t="shared" si="7"/>
        <v>1.0892857142857142</v>
      </c>
      <c r="N31" s="61" t="s">
        <v>65</v>
      </c>
      <c r="O31" s="53"/>
      <c r="P31" s="2"/>
      <c r="Q31" s="40" t="s">
        <v>65</v>
      </c>
      <c r="R31" s="1"/>
      <c r="S31" s="2"/>
      <c r="T31" s="88" t="s">
        <v>65</v>
      </c>
      <c r="U31" s="1"/>
      <c r="V31" s="2"/>
      <c r="W31" s="61" t="s">
        <v>65</v>
      </c>
      <c r="X31" s="1"/>
      <c r="Y31" s="2"/>
      <c r="Z31" s="40" t="s">
        <v>65</v>
      </c>
      <c r="AA31" s="7"/>
      <c r="AB31" s="58"/>
      <c r="AC31" s="40" t="s">
        <v>65</v>
      </c>
      <c r="AD31" s="1"/>
      <c r="AE31" s="2"/>
      <c r="AF31" s="61" t="s">
        <v>21</v>
      </c>
      <c r="AG31" s="7">
        <v>19.64</v>
      </c>
      <c r="AH31" s="2">
        <v>2</v>
      </c>
      <c r="AI31" s="40" t="s">
        <v>18</v>
      </c>
      <c r="AJ31" s="7">
        <v>19.260000000000002</v>
      </c>
      <c r="AK31" s="58">
        <v>6.25</v>
      </c>
      <c r="AL31" s="80" t="s">
        <v>17</v>
      </c>
      <c r="AM31" s="1">
        <v>20.87</v>
      </c>
      <c r="AN31" s="2">
        <v>7</v>
      </c>
      <c r="AO31" s="53">
        <f t="shared" si="8"/>
        <v>19.923333333333336</v>
      </c>
      <c r="AP31" s="2">
        <f t="shared" si="9"/>
        <v>20.923333333333336</v>
      </c>
    </row>
    <row r="32" spans="2:42" x14ac:dyDescent="0.25">
      <c r="B32" s="110">
        <v>29</v>
      </c>
      <c r="D32" s="111" t="s">
        <v>109</v>
      </c>
      <c r="E32" s="40">
        <f t="shared" ref="E32:E37" si="10">COUNT(O32,R32,U32,X32,AA32,AD32,AG32,AJ32,AM32)</f>
        <v>0</v>
      </c>
      <c r="F32" s="7">
        <f t="shared" ref="F32:F35" si="11">SUM(IF(AND((LEFT(N32,1)="A"),(MID(N32,3,1)="4")),1,0)+IF(AND((LEFT(Q32,1)="A"),(MID(Q32,3,1)="4")),1,0)+IF(AND((LEFT(T32,1)="A"),(MID(T32,3,1)="4")),1,0)+IF(AND((LEFT(W32,1)="A"),(MID(W32,3,1)="4")),1,0)+IF(AND((LEFT(Z32,1)="A"),(MID(Z32,3,1)="4")),1,0)+IF(AND((LEFT(AC32,1)="A"),(MID(AC32,3,1)="4")),1,0)+IF(AND((LEFT(AF32,1)="A"),(MID(AF32,3,1)="4")),1,0)+IF(AND((LEFT(AI32,1)="A"),(MID(AI32,3,1)="4")),1,0)+IF(AND((LEFT(AL32,1)="A"),(MID(AL32,3,1)="4")),1,0)+IF(AND((LEFT(N32,1)="B"),(MID(N32,3,1)="3")),1,0)+IF(AND((LEFT(Q32,1)="B"),(MID(Q32,3,1)="3")),1,0)+IF(AND((LEFT(T32,1)="B"),(MID(T32,3,1)="3")),1,0)+IF(AND((LEFT(W32,1)="B"),(MID(W32,3,1)="3")),1,0)+IF(AND((LEFT(Z32,1)="B"),(MID(Z32,3,1)="3")),1,0)+IF(AND((LEFT(AC32,1)="B"),(MID(AC32,3,1)="3")),1,0)+IF(AND((LEFT(AF32,1)="B"),(MID(AF32,3,1)="3")),1,0)+IF(AND((LEFT(AI32,1)="B"),(MID(AI32,3,1)="3")),1,0)+IF(AND((LEFT(AL32,1)="B"),(MID(AL32,3,1)="3")),1,0))</f>
        <v>0</v>
      </c>
      <c r="G32" s="7">
        <f t="shared" ref="G32:G37" si="12">E32-F32</f>
        <v>0</v>
      </c>
      <c r="H32" s="7">
        <f t="shared" ref="H32:H35" si="13">SUM(MID(N32,3,1))+(MID(Q32,3,1)+(MID(T32,3,1)+(MID(W32,3,1)+(MID(Z32,3,1)+(MID(AC32,3,1)+(MID(AF32,3,1))+(MID(AI32,3,1))+(MID(AL32,3,1)))))))</f>
        <v>0</v>
      </c>
      <c r="I32" s="7">
        <f t="shared" ref="I32:I37" si="14">SUM(MID(N32,5,1))+(MID(Q32,5,1)+(MID(T32,5,1)+(MID(W32,5,1)+(MID(Z32,5,1)+(MID(AC32,5,1)+(MID(AF32,5,1))+(MID(AI32,5,1))+(MID(AL32,5,1)))))))</f>
        <v>0</v>
      </c>
      <c r="J32" s="1">
        <f t="shared" ref="J32:J37" si="15">SUM(P32,S32,V32,Y32,AB32,AE32,AH32,AK32,AN32)</f>
        <v>0</v>
      </c>
      <c r="K32" s="7"/>
      <c r="L32" s="7">
        <f t="shared" ref="L32:L37" si="16">H32+I32</f>
        <v>0</v>
      </c>
      <c r="M32" s="2">
        <f t="shared" ref="M32:M37" si="17">IF(ISERROR((J32)/L32),0,(J32)/L32)</f>
        <v>0</v>
      </c>
      <c r="N32" s="40" t="s">
        <v>65</v>
      </c>
      <c r="O32" s="53"/>
      <c r="P32" s="2"/>
      <c r="Q32" s="40" t="s">
        <v>65</v>
      </c>
      <c r="R32" s="1"/>
      <c r="S32" s="2"/>
      <c r="T32" s="61" t="s">
        <v>65</v>
      </c>
      <c r="U32" s="1"/>
      <c r="V32" s="2"/>
      <c r="W32" s="61" t="s">
        <v>65</v>
      </c>
      <c r="X32" s="1"/>
      <c r="Y32" s="2"/>
      <c r="Z32" s="40" t="s">
        <v>65</v>
      </c>
      <c r="AA32" s="7"/>
      <c r="AB32" s="58"/>
      <c r="AC32" s="40" t="s">
        <v>65</v>
      </c>
      <c r="AD32" s="1"/>
      <c r="AE32" s="2"/>
      <c r="AF32" s="40" t="s">
        <v>65</v>
      </c>
      <c r="AG32" s="7"/>
      <c r="AH32" s="58"/>
      <c r="AI32" s="40" t="s">
        <v>65</v>
      </c>
      <c r="AJ32" s="7"/>
      <c r="AK32" s="58"/>
      <c r="AL32" s="57" t="s">
        <v>65</v>
      </c>
      <c r="AM32" s="7"/>
      <c r="AN32" s="58"/>
      <c r="AO32" s="53">
        <f t="shared" ref="AO32:AO37" si="18">IF(ISERROR(AVERAGE(O32,R32,U32,X32,AA32,AD32,AG32,AJ32,AM32)),0,(AVERAGE(O32,R32,U32,X32,AA32,AD32,AG32,AJ32,AM32)))</f>
        <v>0</v>
      </c>
      <c r="AP32" s="2">
        <f t="shared" ref="AP32:AP37" si="19">AO32+F32</f>
        <v>0</v>
      </c>
    </row>
    <row r="33" spans="2:42" x14ac:dyDescent="0.25">
      <c r="B33" s="110">
        <v>30</v>
      </c>
      <c r="D33" s="111" t="s">
        <v>85</v>
      </c>
      <c r="E33" s="40">
        <f t="shared" ref="E33:E34" si="20">COUNT(O33,R33,U33,X33,AA33,AD33,AG33,AJ33,AM33)</f>
        <v>0</v>
      </c>
      <c r="F33" s="7">
        <f t="shared" ref="F33:F34" si="21">SUM(IF(AND((LEFT(N33,1)="A"),(MID(N33,3,1)="4")),1,0)+IF(AND((LEFT(Q33,1)="A"),(MID(Q33,3,1)="4")),1,0)+IF(AND((LEFT(T33,1)="A"),(MID(T33,3,1)="4")),1,0)+IF(AND((LEFT(W33,1)="A"),(MID(W33,3,1)="4")),1,0)+IF(AND((LEFT(Z33,1)="A"),(MID(Z33,3,1)="4")),1,0)+IF(AND((LEFT(AC33,1)="A"),(MID(AC33,3,1)="4")),1,0)+IF(AND((LEFT(AF33,1)="A"),(MID(AF33,3,1)="4")),1,0)+IF(AND((LEFT(AI33,1)="A"),(MID(AI33,3,1)="4")),1,0)+IF(AND((LEFT(AL33,1)="A"),(MID(AL33,3,1)="4")),1,0)+IF(AND((LEFT(N33,1)="B"),(MID(N33,3,1)="3")),1,0)+IF(AND((LEFT(Q33,1)="B"),(MID(Q33,3,1)="3")),1,0)+IF(AND((LEFT(T33,1)="B"),(MID(T33,3,1)="3")),1,0)+IF(AND((LEFT(W33,1)="B"),(MID(W33,3,1)="3")),1,0)+IF(AND((LEFT(Z33,1)="B"),(MID(Z33,3,1)="3")),1,0)+IF(AND((LEFT(AC33,1)="B"),(MID(AC33,3,1)="3")),1,0)+IF(AND((LEFT(AF33,1)="B"),(MID(AF33,3,1)="3")),1,0)+IF(AND((LEFT(AI33,1)="B"),(MID(AI33,3,1)="3")),1,0)+IF(AND((LEFT(AL33,1)="B"),(MID(AL33,3,1)="3")),1,0))</f>
        <v>0</v>
      </c>
      <c r="G33" s="7">
        <f t="shared" ref="G33:G34" si="22">E33-F33</f>
        <v>0</v>
      </c>
      <c r="H33" s="7">
        <f t="shared" ref="H33:H34" si="23">SUM(MID(N33,3,1))+(MID(Q33,3,1)+(MID(T33,3,1)+(MID(W33,3,1)+(MID(Z33,3,1)+(MID(AC33,3,1)+(MID(AF33,3,1))+(MID(AI33,3,1))+(MID(AL33,3,1)))))))</f>
        <v>0</v>
      </c>
      <c r="I33" s="7">
        <f t="shared" ref="I33:I34" si="24">SUM(MID(N33,5,1))+(MID(Q33,5,1)+(MID(T33,5,1)+(MID(W33,5,1)+(MID(Z33,5,1)+(MID(AC33,5,1)+(MID(AF33,5,1))+(MID(AI33,5,1))+(MID(AL33,5,1)))))))</f>
        <v>0</v>
      </c>
      <c r="J33" s="1">
        <f t="shared" ref="J33:J34" si="25">SUM(P33,S33,V33,Y33,AB33,AE33,AH33,AK33,AN33)</f>
        <v>0</v>
      </c>
      <c r="K33" s="7"/>
      <c r="L33" s="7">
        <f t="shared" ref="L33:L34" si="26">H33+I33</f>
        <v>0</v>
      </c>
      <c r="M33" s="2">
        <f t="shared" ref="M33:M34" si="27">IF(ISERROR((J33)/L33),0,(J33)/L33)</f>
        <v>0</v>
      </c>
      <c r="N33" s="40" t="s">
        <v>65</v>
      </c>
      <c r="O33" s="53"/>
      <c r="P33" s="2"/>
      <c r="Q33" s="40" t="s">
        <v>65</v>
      </c>
      <c r="R33" s="1"/>
      <c r="S33" s="2"/>
      <c r="T33" s="61" t="s">
        <v>65</v>
      </c>
      <c r="U33" s="1"/>
      <c r="V33" s="2"/>
      <c r="W33" s="61" t="s">
        <v>65</v>
      </c>
      <c r="X33" s="1"/>
      <c r="Y33" s="2"/>
      <c r="Z33" s="40" t="s">
        <v>65</v>
      </c>
      <c r="AA33" s="7"/>
      <c r="AB33" s="58"/>
      <c r="AC33" s="40" t="s">
        <v>65</v>
      </c>
      <c r="AD33" s="1"/>
      <c r="AE33" s="2"/>
      <c r="AF33" s="40" t="s">
        <v>65</v>
      </c>
      <c r="AG33" s="7"/>
      <c r="AH33" s="58"/>
      <c r="AI33" s="40" t="s">
        <v>65</v>
      </c>
      <c r="AJ33" s="7"/>
      <c r="AK33" s="58"/>
      <c r="AL33" s="57" t="s">
        <v>65</v>
      </c>
      <c r="AM33" s="7"/>
      <c r="AN33" s="58"/>
      <c r="AO33" s="53">
        <f t="shared" ref="AO33:AO34" si="28">IF(ISERROR(AVERAGE(O33,R33,U33,X33,AA33,AD33,AG33,AJ33,AM33)),0,(AVERAGE(O33,R33,U33,X33,AA33,AD33,AG33,AJ33,AM33)))</f>
        <v>0</v>
      </c>
      <c r="AP33" s="2">
        <f t="shared" ref="AP33:AP34" si="29">AO33+F33</f>
        <v>0</v>
      </c>
    </row>
    <row r="34" spans="2:42" x14ac:dyDescent="0.25">
      <c r="B34" s="110">
        <v>31</v>
      </c>
      <c r="D34" s="111" t="s">
        <v>110</v>
      </c>
      <c r="E34" s="40">
        <f t="shared" si="20"/>
        <v>0</v>
      </c>
      <c r="F34" s="7">
        <f t="shared" si="21"/>
        <v>0</v>
      </c>
      <c r="G34" s="7">
        <f t="shared" si="22"/>
        <v>0</v>
      </c>
      <c r="H34" s="7">
        <f t="shared" si="23"/>
        <v>0</v>
      </c>
      <c r="I34" s="7">
        <f t="shared" si="24"/>
        <v>0</v>
      </c>
      <c r="J34" s="1">
        <f t="shared" si="25"/>
        <v>0</v>
      </c>
      <c r="K34" s="7"/>
      <c r="L34" s="7">
        <f t="shared" si="26"/>
        <v>0</v>
      </c>
      <c r="M34" s="2">
        <f t="shared" si="27"/>
        <v>0</v>
      </c>
      <c r="N34" s="40" t="s">
        <v>65</v>
      </c>
      <c r="O34" s="53"/>
      <c r="P34" s="2"/>
      <c r="Q34" s="40" t="s">
        <v>65</v>
      </c>
      <c r="R34" s="1"/>
      <c r="S34" s="2"/>
      <c r="T34" s="61" t="s">
        <v>65</v>
      </c>
      <c r="U34" s="1"/>
      <c r="V34" s="2"/>
      <c r="W34" s="61" t="s">
        <v>65</v>
      </c>
      <c r="X34" s="1"/>
      <c r="Y34" s="2"/>
      <c r="Z34" s="40" t="s">
        <v>65</v>
      </c>
      <c r="AA34" s="7"/>
      <c r="AB34" s="58"/>
      <c r="AC34" s="40" t="s">
        <v>65</v>
      </c>
      <c r="AD34" s="1"/>
      <c r="AE34" s="2"/>
      <c r="AF34" s="40" t="s">
        <v>65</v>
      </c>
      <c r="AG34" s="7"/>
      <c r="AH34" s="58"/>
      <c r="AI34" s="40" t="s">
        <v>65</v>
      </c>
      <c r="AJ34" s="7"/>
      <c r="AK34" s="58"/>
      <c r="AL34" s="57" t="s">
        <v>65</v>
      </c>
      <c r="AM34" s="7"/>
      <c r="AN34" s="58"/>
      <c r="AO34" s="53">
        <f t="shared" si="28"/>
        <v>0</v>
      </c>
      <c r="AP34" s="2">
        <f t="shared" si="29"/>
        <v>0</v>
      </c>
    </row>
    <row r="35" spans="2:42" x14ac:dyDescent="0.25">
      <c r="B35" s="110">
        <v>32</v>
      </c>
      <c r="D35" s="111" t="s">
        <v>108</v>
      </c>
      <c r="E35" s="40">
        <f t="shared" si="10"/>
        <v>0</v>
      </c>
      <c r="F35" s="7">
        <f t="shared" si="11"/>
        <v>0</v>
      </c>
      <c r="G35" s="7">
        <f t="shared" si="12"/>
        <v>0</v>
      </c>
      <c r="H35" s="7">
        <f t="shared" si="13"/>
        <v>0</v>
      </c>
      <c r="I35" s="7">
        <f t="shared" si="14"/>
        <v>0</v>
      </c>
      <c r="J35" s="1">
        <f t="shared" si="15"/>
        <v>0</v>
      </c>
      <c r="K35" s="7"/>
      <c r="L35" s="7">
        <f t="shared" si="16"/>
        <v>0</v>
      </c>
      <c r="M35" s="2">
        <f t="shared" si="17"/>
        <v>0</v>
      </c>
      <c r="N35" s="40" t="s">
        <v>65</v>
      </c>
      <c r="O35" s="53"/>
      <c r="P35" s="2"/>
      <c r="Q35" s="40" t="s">
        <v>65</v>
      </c>
      <c r="R35" s="1"/>
      <c r="S35" s="2"/>
      <c r="T35" s="61" t="s">
        <v>65</v>
      </c>
      <c r="U35" s="1"/>
      <c r="V35" s="2"/>
      <c r="W35" s="61" t="s">
        <v>65</v>
      </c>
      <c r="X35" s="1"/>
      <c r="Y35" s="2"/>
      <c r="Z35" s="40" t="s">
        <v>65</v>
      </c>
      <c r="AA35" s="7"/>
      <c r="AB35" s="58"/>
      <c r="AC35" s="40" t="s">
        <v>65</v>
      </c>
      <c r="AD35" s="1"/>
      <c r="AE35" s="2"/>
      <c r="AF35" s="40" t="s">
        <v>65</v>
      </c>
      <c r="AG35" s="7"/>
      <c r="AH35" s="58"/>
      <c r="AI35" s="40" t="s">
        <v>65</v>
      </c>
      <c r="AJ35" s="7"/>
      <c r="AK35" s="58"/>
      <c r="AL35" s="57" t="s">
        <v>65</v>
      </c>
      <c r="AM35" s="7"/>
      <c r="AN35" s="58"/>
      <c r="AO35" s="53">
        <f t="shared" si="18"/>
        <v>0</v>
      </c>
      <c r="AP35" s="2">
        <f t="shared" si="19"/>
        <v>0</v>
      </c>
    </row>
    <row r="36" spans="2:42" x14ac:dyDescent="0.25">
      <c r="B36" s="110">
        <v>33</v>
      </c>
      <c r="D36" s="111" t="s">
        <v>120</v>
      </c>
      <c r="E36" s="40">
        <f t="shared" si="10"/>
        <v>0</v>
      </c>
      <c r="F36" s="7">
        <f t="shared" ref="F36:F37" si="30">SUM(IF(AND((LEFT(N36,1)="A"),(MID(N36,3,1)="4")),1,0)+IF(AND((LEFT(Q36,1)="A"),(MID(Q36,3,1)="4")),1,0)+IF(AND((LEFT(T36,1)="A"),(MID(T36,3,1)="4")),1,0)+IF(AND((LEFT(W36,1)="A"),(MID(W36,3,1)="4")),1,0)+IF(AND((LEFT(Z36,1)="A"),(MID(Z36,3,1)="4")),1,0)+IF(AND((LEFT(AC36,1)="A"),(MID(AC36,3,1)="4")),1,0)+IF(AND((LEFT(AF36,1)="A"),(MID(AF36,3,1)="4")),1,0)+IF(AND((LEFT(AI36,1)="A"),(MID(AI36,3,1)="4")),1,0)+IF(AND((LEFT(AL36,1)="A"),(MID(AL36,3,1)="4")),1,0)+IF(AND((LEFT(N36,1)="B"),(MID(N36,3,1)="3")),1,0)+IF(AND((LEFT(Q36,1)="B"),(MID(Q36,3,1)="3")),1,0)+IF(AND((LEFT(T36,1)="B"),(MID(T36,3,1)="3")),1,0)+IF(AND((LEFT(W36,1)="B"),(MID(W36,3,1)="3")),1,0)+IF(AND((LEFT(Z36,1)="B"),(MID(Z36,3,1)="3")),1,0)+IF(AND((LEFT(AC36,1)="B"),(MID(AC36,3,1)="3")),1,0)+IF(AND((LEFT(AF36,1)="B"),(MID(AF36,3,1)="3")),1,0)+IF(AND((LEFT(AI36,1)="B"),(MID(AI36,3,1)="3")),1,0)+IF(AND((LEFT(AL36,1)="B"),(MID(AL36,3,1)="3")),1,0))</f>
        <v>0</v>
      </c>
      <c r="G36" s="7">
        <f t="shared" si="12"/>
        <v>0</v>
      </c>
      <c r="H36" s="7">
        <f t="shared" ref="H36:H37" si="31">SUM(MID(N36,3,1))+(MID(Q36,3,1)+(MID(T36,3,1)+(MID(W36,3,1)+(MID(Z36,3,1)+(MID(AC36,3,1)+(MID(AF36,3,1))+(MID(AI36,3,1))+(MID(AL36,3,1)))))))</f>
        <v>0</v>
      </c>
      <c r="I36" s="7">
        <f t="shared" si="14"/>
        <v>0</v>
      </c>
      <c r="J36" s="1">
        <f t="shared" si="15"/>
        <v>0</v>
      </c>
      <c r="K36" s="7"/>
      <c r="L36" s="7">
        <f t="shared" si="16"/>
        <v>0</v>
      </c>
      <c r="M36" s="2">
        <f t="shared" si="17"/>
        <v>0</v>
      </c>
      <c r="N36" s="40" t="s">
        <v>65</v>
      </c>
      <c r="O36" s="53"/>
      <c r="P36" s="2"/>
      <c r="Q36" s="40" t="s">
        <v>65</v>
      </c>
      <c r="R36" s="1"/>
      <c r="S36" s="2"/>
      <c r="T36" s="61" t="s">
        <v>65</v>
      </c>
      <c r="U36" s="1"/>
      <c r="V36" s="2"/>
      <c r="W36" s="61" t="s">
        <v>65</v>
      </c>
      <c r="X36" s="1"/>
      <c r="Y36" s="2"/>
      <c r="Z36" s="40" t="s">
        <v>65</v>
      </c>
      <c r="AA36" s="7"/>
      <c r="AB36" s="58"/>
      <c r="AC36" s="40" t="s">
        <v>65</v>
      </c>
      <c r="AD36" s="1"/>
      <c r="AE36" s="2"/>
      <c r="AF36" s="40" t="s">
        <v>65</v>
      </c>
      <c r="AG36" s="7"/>
      <c r="AH36" s="58"/>
      <c r="AI36" s="40" t="s">
        <v>65</v>
      </c>
      <c r="AJ36" s="7"/>
      <c r="AK36" s="58"/>
      <c r="AL36" s="57" t="s">
        <v>65</v>
      </c>
      <c r="AM36" s="7"/>
      <c r="AN36" s="58"/>
      <c r="AO36" s="53">
        <f t="shared" si="18"/>
        <v>0</v>
      </c>
      <c r="AP36" s="2">
        <f t="shared" si="19"/>
        <v>0</v>
      </c>
    </row>
    <row r="37" spans="2:42" x14ac:dyDescent="0.25">
      <c r="B37" s="110">
        <v>34</v>
      </c>
      <c r="D37" s="111" t="s">
        <v>119</v>
      </c>
      <c r="E37" s="40">
        <f t="shared" si="10"/>
        <v>0</v>
      </c>
      <c r="F37" s="7">
        <f t="shared" si="30"/>
        <v>0</v>
      </c>
      <c r="G37" s="7">
        <f t="shared" si="12"/>
        <v>0</v>
      </c>
      <c r="H37" s="7">
        <f t="shared" si="31"/>
        <v>0</v>
      </c>
      <c r="I37" s="7">
        <f t="shared" si="14"/>
        <v>0</v>
      </c>
      <c r="J37" s="1">
        <f t="shared" si="15"/>
        <v>0</v>
      </c>
      <c r="K37" s="7"/>
      <c r="L37" s="7">
        <f t="shared" si="16"/>
        <v>0</v>
      </c>
      <c r="M37" s="2">
        <f t="shared" si="17"/>
        <v>0</v>
      </c>
      <c r="N37" s="40" t="s">
        <v>65</v>
      </c>
      <c r="O37" s="53"/>
      <c r="P37" s="2"/>
      <c r="Q37" s="40" t="s">
        <v>65</v>
      </c>
      <c r="R37" s="1"/>
      <c r="S37" s="2"/>
      <c r="T37" s="61" t="s">
        <v>65</v>
      </c>
      <c r="U37" s="1"/>
      <c r="V37" s="2"/>
      <c r="W37" s="61" t="s">
        <v>65</v>
      </c>
      <c r="X37" s="1"/>
      <c r="Y37" s="2"/>
      <c r="Z37" s="40" t="s">
        <v>65</v>
      </c>
      <c r="AA37" s="7"/>
      <c r="AB37" s="58"/>
      <c r="AC37" s="40" t="s">
        <v>65</v>
      </c>
      <c r="AD37" s="1"/>
      <c r="AE37" s="2"/>
      <c r="AF37" s="40" t="s">
        <v>65</v>
      </c>
      <c r="AG37" s="7"/>
      <c r="AH37" s="58"/>
      <c r="AI37" s="40" t="s">
        <v>65</v>
      </c>
      <c r="AJ37" s="7"/>
      <c r="AK37" s="58"/>
      <c r="AL37" s="57" t="s">
        <v>65</v>
      </c>
      <c r="AM37" s="7"/>
      <c r="AN37" s="58"/>
      <c r="AO37" s="53">
        <f t="shared" si="18"/>
        <v>0</v>
      </c>
      <c r="AP37" s="2">
        <f t="shared" si="19"/>
        <v>0</v>
      </c>
    </row>
    <row r="38" spans="2:42" x14ac:dyDescent="0.25">
      <c r="B38" s="110">
        <v>35</v>
      </c>
      <c r="D38" s="111" t="s">
        <v>122</v>
      </c>
      <c r="E38" s="40">
        <f t="shared" ref="E38" si="32">COUNT(O38,R38,U38,X38,AA38,AD38,AG38,AJ38,AM38)</f>
        <v>0</v>
      </c>
      <c r="F38" s="7">
        <f t="shared" ref="F38" si="33">SUM(IF(AND((LEFT(N38,1)="A"),(MID(N38,3,1)="4")),1,0)+IF(AND((LEFT(Q38,1)="A"),(MID(Q38,3,1)="4")),1,0)+IF(AND((LEFT(T38,1)="A"),(MID(T38,3,1)="4")),1,0)+IF(AND((LEFT(W38,1)="A"),(MID(W38,3,1)="4")),1,0)+IF(AND((LEFT(Z38,1)="A"),(MID(Z38,3,1)="4")),1,0)+IF(AND((LEFT(AC38,1)="A"),(MID(AC38,3,1)="4")),1,0)+IF(AND((LEFT(AF38,1)="A"),(MID(AF38,3,1)="4")),1,0)+IF(AND((LEFT(AI38,1)="A"),(MID(AI38,3,1)="4")),1,0)+IF(AND((LEFT(AL38,1)="A"),(MID(AL38,3,1)="4")),1,0)+IF(AND((LEFT(N38,1)="B"),(MID(N38,3,1)="3")),1,0)+IF(AND((LEFT(Q38,1)="B"),(MID(Q38,3,1)="3")),1,0)+IF(AND((LEFT(T38,1)="B"),(MID(T38,3,1)="3")),1,0)+IF(AND((LEFT(W38,1)="B"),(MID(W38,3,1)="3")),1,0)+IF(AND((LEFT(Z38,1)="B"),(MID(Z38,3,1)="3")),1,0)+IF(AND((LEFT(AC38,1)="B"),(MID(AC38,3,1)="3")),1,0)+IF(AND((LEFT(AF38,1)="B"),(MID(AF38,3,1)="3")),1,0)+IF(AND((LEFT(AI38,1)="B"),(MID(AI38,3,1)="3")),1,0)+IF(AND((LEFT(AL38,1)="B"),(MID(AL38,3,1)="3")),1,0))</f>
        <v>0</v>
      </c>
      <c r="G38" s="7">
        <f t="shared" ref="G38" si="34">E38-F38</f>
        <v>0</v>
      </c>
      <c r="H38" s="7">
        <f t="shared" ref="H38" si="35">SUM(MID(N38,3,1))+(MID(Q38,3,1)+(MID(T38,3,1)+(MID(W38,3,1)+(MID(Z38,3,1)+(MID(AC38,3,1)+(MID(AF38,3,1))+(MID(AI38,3,1))+(MID(AL38,3,1)))))))</f>
        <v>0</v>
      </c>
      <c r="I38" s="7">
        <f t="shared" ref="I38" si="36">SUM(MID(N38,5,1))+(MID(Q38,5,1)+(MID(T38,5,1)+(MID(W38,5,1)+(MID(Z38,5,1)+(MID(AC38,5,1)+(MID(AF38,5,1))+(MID(AI38,5,1))+(MID(AL38,5,1)))))))</f>
        <v>0</v>
      </c>
      <c r="J38" s="1">
        <f t="shared" ref="J38" si="37">SUM(P38,S38,V38,Y38,AB38,AE38,AH38,AK38,AN38)</f>
        <v>0</v>
      </c>
      <c r="K38" s="7"/>
      <c r="L38" s="7">
        <f t="shared" ref="L38" si="38">H38+I38</f>
        <v>0</v>
      </c>
      <c r="M38" s="2">
        <f t="shared" ref="M38" si="39">IF(ISERROR((J38)/L38),0,(J38)/L38)</f>
        <v>0</v>
      </c>
      <c r="N38" s="40" t="s">
        <v>65</v>
      </c>
      <c r="O38" s="53"/>
      <c r="P38" s="2"/>
      <c r="Q38" s="40" t="s">
        <v>65</v>
      </c>
      <c r="R38" s="1"/>
      <c r="S38" s="2"/>
      <c r="T38" s="61" t="s">
        <v>65</v>
      </c>
      <c r="U38" s="1"/>
      <c r="V38" s="2"/>
      <c r="W38" s="61" t="s">
        <v>65</v>
      </c>
      <c r="X38" s="1"/>
      <c r="Y38" s="2"/>
      <c r="Z38" s="40" t="s">
        <v>65</v>
      </c>
      <c r="AA38" s="7"/>
      <c r="AB38" s="58"/>
      <c r="AC38" s="40" t="s">
        <v>65</v>
      </c>
      <c r="AD38" s="1"/>
      <c r="AE38" s="2"/>
      <c r="AF38" s="40" t="s">
        <v>65</v>
      </c>
      <c r="AG38" s="7"/>
      <c r="AH38" s="58"/>
      <c r="AI38" s="40" t="s">
        <v>65</v>
      </c>
      <c r="AJ38" s="7"/>
      <c r="AK38" s="58"/>
      <c r="AL38" s="57" t="s">
        <v>65</v>
      </c>
      <c r="AM38" s="7"/>
      <c r="AN38" s="58"/>
      <c r="AO38" s="53">
        <f t="shared" ref="AO38" si="40">IF(ISERROR(AVERAGE(O38,R38,U38,X38,AA38,AD38,AG38,AJ38,AM38)),0,(AVERAGE(O38,R38,U38,X38,AA38,AD38,AG38,AJ38,AM38)))</f>
        <v>0</v>
      </c>
      <c r="AP38" s="2">
        <f t="shared" ref="AP38" si="41">AO38+F38</f>
        <v>0</v>
      </c>
    </row>
    <row r="39" spans="2:42" ht="15.75" thickBot="1" x14ac:dyDescent="0.3">
      <c r="B39" s="65">
        <v>36</v>
      </c>
      <c r="D39" s="51" t="s">
        <v>73</v>
      </c>
      <c r="E39" s="41">
        <f t="shared" si="0"/>
        <v>0</v>
      </c>
      <c r="F39" s="8">
        <f t="shared" si="1"/>
        <v>0</v>
      </c>
      <c r="G39" s="8">
        <f t="shared" si="2"/>
        <v>0</v>
      </c>
      <c r="H39" s="8">
        <f t="shared" si="3"/>
        <v>0</v>
      </c>
      <c r="I39" s="8">
        <f t="shared" si="4"/>
        <v>0</v>
      </c>
      <c r="J39" s="3">
        <f t="shared" si="5"/>
        <v>0</v>
      </c>
      <c r="K39" s="8"/>
      <c r="L39" s="8">
        <f t="shared" si="6"/>
        <v>0</v>
      </c>
      <c r="M39" s="4">
        <f t="shared" si="7"/>
        <v>0</v>
      </c>
      <c r="N39" s="41" t="s">
        <v>65</v>
      </c>
      <c r="O39" s="54"/>
      <c r="P39" s="4"/>
      <c r="Q39" s="41" t="s">
        <v>65</v>
      </c>
      <c r="R39" s="3"/>
      <c r="S39" s="4"/>
      <c r="T39" s="87" t="s">
        <v>65</v>
      </c>
      <c r="U39" s="3"/>
      <c r="V39" s="4"/>
      <c r="W39" s="87" t="s">
        <v>65</v>
      </c>
      <c r="X39" s="3"/>
      <c r="Y39" s="4"/>
      <c r="Z39" s="41" t="s">
        <v>65</v>
      </c>
      <c r="AA39" s="8"/>
      <c r="AB39" s="59"/>
      <c r="AC39" s="41" t="s">
        <v>65</v>
      </c>
      <c r="AD39" s="3"/>
      <c r="AE39" s="4"/>
      <c r="AF39" s="41" t="s">
        <v>65</v>
      </c>
      <c r="AG39" s="8"/>
      <c r="AH39" s="59"/>
      <c r="AI39" s="41" t="s">
        <v>65</v>
      </c>
      <c r="AJ39" s="8"/>
      <c r="AK39" s="59"/>
      <c r="AL39" s="86" t="s">
        <v>65</v>
      </c>
      <c r="AM39" s="8"/>
      <c r="AN39" s="59"/>
      <c r="AO39" s="54">
        <f t="shared" si="8"/>
        <v>0</v>
      </c>
      <c r="AP39" s="4">
        <f t="shared" si="9"/>
        <v>0</v>
      </c>
    </row>
    <row r="40" spans="2:42" ht="16.5" customHeight="1" thickTop="1" x14ac:dyDescent="0.25">
      <c r="D40" s="15"/>
      <c r="E40" s="15"/>
      <c r="F40" s="15"/>
      <c r="G40" s="15"/>
      <c r="H40" s="15"/>
      <c r="I40" s="15"/>
      <c r="J40" s="16"/>
      <c r="K40" s="15"/>
      <c r="L40" s="15"/>
      <c r="M40" s="16"/>
      <c r="N40" s="15"/>
      <c r="O40" s="16"/>
      <c r="P40" s="16"/>
      <c r="Q40" s="15"/>
      <c r="R40" s="16"/>
      <c r="S40" s="16"/>
      <c r="T40" s="15"/>
      <c r="U40" s="16"/>
      <c r="V40" s="16"/>
      <c r="W40" s="15"/>
      <c r="X40" s="16"/>
      <c r="Y40" s="16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6"/>
      <c r="AP40" s="16"/>
    </row>
    <row r="41" spans="2:42" ht="16.5" customHeight="1" thickBot="1" x14ac:dyDescent="0.3">
      <c r="M41" s="9"/>
      <c r="O41" s="9"/>
    </row>
    <row r="42" spans="2:42" ht="16.5" customHeight="1" thickTop="1" thickBot="1" x14ac:dyDescent="0.3">
      <c r="D42" s="42" t="s">
        <v>46</v>
      </c>
      <c r="E42" s="10">
        <f t="shared" ref="E42:L42" si="42">SUM(E4:E41)</f>
        <v>216</v>
      </c>
      <c r="F42" s="10">
        <f t="shared" si="42"/>
        <v>118</v>
      </c>
      <c r="G42" s="10">
        <f t="shared" si="42"/>
        <v>98</v>
      </c>
      <c r="H42" s="10">
        <f t="shared" si="42"/>
        <v>545</v>
      </c>
      <c r="I42" s="10">
        <f t="shared" si="42"/>
        <v>508</v>
      </c>
      <c r="J42" s="10">
        <f t="shared" si="42"/>
        <v>2090.0699999999997</v>
      </c>
      <c r="K42" s="10">
        <f t="shared" si="42"/>
        <v>66</v>
      </c>
      <c r="L42" s="10">
        <f t="shared" si="42"/>
        <v>1053</v>
      </c>
      <c r="M42" s="11">
        <f>J42/L42</f>
        <v>1.9848717948717947</v>
      </c>
      <c r="N42" s="23"/>
      <c r="O42" s="11">
        <f>SUM(O4:O39)</f>
        <v>596.31999999999994</v>
      </c>
      <c r="P42" s="22"/>
      <c r="Q42" s="23"/>
      <c r="R42" s="11">
        <f>SUM(R4:R41)</f>
        <v>585.69999999999993</v>
      </c>
      <c r="S42" s="22"/>
      <c r="T42" s="23"/>
      <c r="U42" s="11">
        <f>SUM(U4:U41)</f>
        <v>559.53</v>
      </c>
      <c r="V42" s="22"/>
      <c r="W42" s="23"/>
      <c r="X42" s="11">
        <f>SUM(X4:X41)</f>
        <v>568.6</v>
      </c>
      <c r="Y42" s="22"/>
      <c r="Z42" s="23"/>
      <c r="AA42" s="11">
        <f>SUM(AA4:AA41)</f>
        <v>615.79</v>
      </c>
      <c r="AB42" s="22"/>
      <c r="AC42" s="23"/>
      <c r="AD42" s="11">
        <f>SUM(AD4:AD41)</f>
        <v>581.41999999999996</v>
      </c>
      <c r="AE42" s="22"/>
      <c r="AF42" s="23"/>
      <c r="AG42" s="11">
        <f>SUM(AG4:AG41)</f>
        <v>584.04999999999995</v>
      </c>
      <c r="AH42" s="22"/>
      <c r="AI42" s="23"/>
      <c r="AJ42" s="11">
        <f>SUM(AJ4:AJ41)</f>
        <v>571.54</v>
      </c>
      <c r="AK42" s="22"/>
      <c r="AL42" s="23"/>
      <c r="AM42" s="11">
        <f>SUM(AM4:AM41)</f>
        <v>561.88</v>
      </c>
      <c r="AN42" s="22"/>
      <c r="AO42" s="11">
        <f>AVERAGE(O42,R42,U42,X42,AA42,AD42,AG42,AJ42,AM42)</f>
        <v>580.53666666666663</v>
      </c>
      <c r="AP42" s="14">
        <f>AO42+F42</f>
        <v>698.53666666666663</v>
      </c>
    </row>
    <row r="43" spans="2:42" ht="16.5" thickTop="1" thickBot="1" x14ac:dyDescent="0.3">
      <c r="M43" s="9"/>
      <c r="O43" s="9"/>
      <c r="R43" s="9"/>
      <c r="U43" s="9"/>
      <c r="X43" s="9"/>
      <c r="AO43" s="9"/>
      <c r="AP43" s="9"/>
    </row>
    <row r="44" spans="2:42" ht="15.75" thickTop="1" x14ac:dyDescent="0.25">
      <c r="D44" s="17" t="s">
        <v>62</v>
      </c>
      <c r="E44" s="25"/>
      <c r="F44" s="25"/>
      <c r="G44" s="25"/>
      <c r="H44" s="25"/>
      <c r="I44" s="25"/>
      <c r="J44" s="25"/>
      <c r="K44" s="25"/>
      <c r="L44" s="25"/>
      <c r="M44" s="24"/>
      <c r="N44" s="25"/>
      <c r="O44" s="12">
        <f>O42/24</f>
        <v>24.846666666666664</v>
      </c>
      <c r="P44" s="24"/>
      <c r="Q44" s="25"/>
      <c r="R44" s="12">
        <f>R42/24</f>
        <v>24.404166666666665</v>
      </c>
      <c r="S44" s="24"/>
      <c r="T44" s="25"/>
      <c r="U44" s="12">
        <f>U42/24</f>
        <v>23.313749999999999</v>
      </c>
      <c r="V44" s="26"/>
      <c r="W44" s="25"/>
      <c r="X44" s="12">
        <f>X42/24</f>
        <v>23.691666666666666</v>
      </c>
      <c r="Y44" s="24"/>
      <c r="Z44" s="25"/>
      <c r="AA44" s="12">
        <f>AA42/24</f>
        <v>25.657916666666665</v>
      </c>
      <c r="AB44" s="25"/>
      <c r="AC44" s="25"/>
      <c r="AD44" s="12">
        <f>AD42/24</f>
        <v>24.22583333333333</v>
      </c>
      <c r="AE44" s="25"/>
      <c r="AF44" s="25"/>
      <c r="AG44" s="12">
        <f>AG42/24</f>
        <v>24.335416666666664</v>
      </c>
      <c r="AH44" s="25"/>
      <c r="AI44" s="25"/>
      <c r="AJ44" s="12">
        <f>AJ42/24</f>
        <v>23.814166666666665</v>
      </c>
      <c r="AK44" s="25"/>
      <c r="AL44" s="25"/>
      <c r="AM44" s="12">
        <f>AM42/24</f>
        <v>23.411666666666665</v>
      </c>
      <c r="AN44" s="25"/>
      <c r="AO44" s="13">
        <f>AVERAGE(O44,R44,U44,X44,AA44,AD44,AG44,AJ44,AM44)</f>
        <v>24.189027777777778</v>
      </c>
      <c r="AP44" s="29"/>
    </row>
    <row r="45" spans="2:42" x14ac:dyDescent="0.25">
      <c r="D45" s="18" t="s">
        <v>66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1">
        <f>SUM(IF((LEFT(N4,1)="A"),O4,0)+IF((LEFT(N5,1)="A"),O5,0)+IF((LEFT(N6,1)="A"),O6,0)+IF((LEFT(N7,1)="A"),O7,0)+IF((LEFT(N8,1)="A"),O8,0)+IF((LEFT(N9,1)="A"),O9,0)+IF((LEFT(N10,1)="A"),O10,0)+IF((LEFT(N11,1)="A"),O11,0)+IF((LEFT(N12,1)="A"),O12,0)+IF((LEFT(N13,1)="A"),O13,0)+IF((LEFT(N14,1)="A"),O14,0)+IF((LEFT(N15,1)="A"),O15,0)+IF((LEFT(N16,1)="A"),O16,0)+IF((LEFT(N17,1)="A"),O17,0)+IF((LEFT(N18,1)="A"),O18,0)+IF((LEFT(N19,1)="A"),O19,0)+IF((LEFT(N20,1)="A"),O20,0)+IF((LEFT(N21,1)="A"),O21,0)+IF((LEFT(N22,1)="A"),O22,0)+IF((LEFT(N23,1)="A"),O23,0)+IF((LEFT(N24,1)="A"),O24,0)+IF((LEFT(N25,1)="A"),O25,0)+IF((LEFT(N26,1)="A"),O26,0)+IF((LEFT(N27,1)="A"),O27,0)+IF((LEFT(N28,1)="A"),O28,0)+IF((LEFT(N29,1)="A"),O29,0)+IF((LEFT(N30,1)="A"),O30,0)+IF((LEFT(N39,1)="A"),O39,0))/12</f>
        <v>25.3</v>
      </c>
      <c r="P45" s="44"/>
      <c r="Q45" s="27"/>
      <c r="R45" s="1">
        <f>SUM(IF((LEFT(Q4,1)="A"),R4,0)+IF((LEFT(Q5,1)="A"),R5,0)+IF((LEFT(Q6,1)="A"),R6,0)+IF((LEFT(Q7,1)="A"),R7,0)+IF((LEFT(Q8,1)="A"),R8,0)+IF((LEFT(Q9,1)="A"),R9,0)+IF((LEFT(Q10,1)="A"),R10,0)+IF((LEFT(Q11,1)="A"),R11,0)+IF((LEFT(Q12,1)="A"),R12,0)+IF((LEFT(Q13,1)="A"),R13,0)+IF((LEFT(Q14,1)="A"),R14,0)+IF((LEFT(Q15,1)="A"),R15,0)+IF((LEFT(Q16,1)="A"),R16,0)+IF((LEFT(Q17,1)="A"),R17,0)+IF((LEFT(Q18,1)="A"),R18,0)+IF((LEFT(Q19,1)="A"),R19,0)+IF((LEFT(Q20,1)="A"),R20,0)+IF((LEFT(Q21,1)="A"),R21,0)+IF((LEFT(Q22,1)="A"),R22,0)+IF((LEFT(Q23,1)="A"),R23,0)+IF((LEFT(Q24,1)="A"),R24,0)+IF((LEFT(Q25,1)="A"),R25,0)+IF((LEFT(Q26,1)="A"),R26,0)+IF((LEFT(Q27,1)="A"),R27,0)+IF((LEFT(Q28,1)="A"),R28,0)+IF((LEFT(Q29,1)="A"),R29,0)+IF((LEFT(Q30,1)="A"),R30,0)+IF((LEFT(Q39,1)="A"),R39,0))/12</f>
        <v>24.2225</v>
      </c>
      <c r="S45" s="44"/>
      <c r="T45" s="27"/>
      <c r="U45" s="1">
        <f>SUM(IF((LEFT(T4,1)="A"),U4,0)+IF((LEFT(T5,1)="A"),U5,0)+IF((LEFT(T6,1)="A"),U6,0)+IF((LEFT(T7,1)="A"),U7,0)+IF((LEFT(T8,1)="A"),U8,0)+IF((LEFT(T9,1)="A"),U9,0)+IF((LEFT(T10,1)="A"),U10,0)+IF((LEFT(T11,1)="A"),U11,0)+IF((LEFT(T12,1)="A"),U12,0)+IF((LEFT(T13,1)="A"),U13,0)+IF((LEFT(T14,1)="A"),U14,0)+IF((LEFT(T15,1)="A"),U15,0)+IF((LEFT(T16,1)="A"),U16,0)+IF((LEFT(T17,1)="A"),U17,0)+IF((LEFT(T18,1)="A"),U18,0)+IF((LEFT(T19,1)="A"),U19,0)+IF((LEFT(T20,1)="A"),U20,0)+IF((LEFT(T21,1)="A"),U21,0)+IF((LEFT(T22,1)="A"),U22,0)+IF((LEFT(T23,1)="A"),U23,0)+IF((LEFT(T24,1)="A"),U24,0)+IF((LEFT(T25,1)="A"),U25,0)+IF((LEFT(T26,1)="A"),U26,0)+IF((LEFT(T27,1)="A"),U27,0)+IF((LEFT(T28,1)="A"),U28,0)+IF((LEFT(T29,1)="A"),U29,0)+IF((LEFT(T30,1)="A"),U30,0)+IF((LEFT(T39,1)="A"),U39,0))/12</f>
        <v>24.089166666666667</v>
      </c>
      <c r="V45" s="44"/>
      <c r="W45" s="27"/>
      <c r="X45" s="1">
        <f>SUM(IF((LEFT(W4,1)="A"),X4,0)+IF((LEFT(W5,1)="A"),X5,0)+IF((LEFT(W6,1)="A"),X6,0)+IF((LEFT(W7,1)="A"),X7,0)+IF((LEFT(W8,1)="A"),X8,0)+IF((LEFT(W9,1)="A"),X9,0)+IF((LEFT(W10,1)="A"),X10,0)+IF((LEFT(W11,1)="A"),X11,0)+IF((LEFT(W12,1)="A"),X12,0)+IF((LEFT(W13,1)="A"),X13,0)+IF((LEFT(W14,1)="A"),X14,0)+IF((LEFT(W15,1)="A"),X15,0)+IF((LEFT(W16,1)="A"),X16,0)+IF((LEFT(W17,1)="A"),X17,0)+IF((LEFT(W18,1)="A"),X18,0)+IF((LEFT(W19,1)="A"),X19,0)+IF((LEFT(W20,1)="A"),X20,0)+IF((LEFT(W21,1)="A"),X21,0)+IF((LEFT(W22,1)="A"),X22,0)+IF((LEFT(W23,1)="A"),X23,0)+IF((LEFT(W24,1)="A"),X24,0)+IF((LEFT(W25,1)="A"),X25,0)+IF((LEFT(W26,1)="A"),X26,0)+IF((LEFT(W27,1)="A"),X27,0)+IF((LEFT(W28,1)="A"),X28,0)+IF((LEFT(W29,1)="A"),X29,0)+IF((LEFT(W30,1)="A"),X30,0)+IF((LEFT(W39,1)="A"),X39,0))/12</f>
        <v>24.084166666666672</v>
      </c>
      <c r="Y45" s="44"/>
      <c r="Z45" s="27"/>
      <c r="AA45" s="1">
        <f>SUM(IF((LEFT(Z4,1)="A"),AA4,0)+IF((LEFT(Z5,1)="A"),AA5,0)+IF((LEFT(Z6,1)="A"),AA6,0)+IF((LEFT(Z7,1)="A"),AA7,0)+IF((LEFT(Z8,1)="A"),AA8,0)+IF((LEFT(Z9,1)="A"),AA9,0)+IF((LEFT(Z10,1)="A"),AA10,0)+IF((LEFT(Z11,1)="A"),AA11,0)+IF((LEFT(Z12,1)="A"),AA12,0)+IF((LEFT(Z13,1)="A"),AA13,0)+IF((LEFT(Z14,1)="A"),AA14,0)+IF((LEFT(Z15,1)="A"),AA15,0)+IF((LEFT(Z16,1)="A"),AA16,0)+IF((LEFT(Z17,1)="A"),AA17,0)+IF((LEFT(Z18,1)="A"),AA18,0)+IF((LEFT(Z19,1)="A"),AA19,0)+IF((LEFT(Z20,1)="A"),AA20,0)+IF((LEFT(Z21,1)="A"),AA21,0)+IF((LEFT(Z22,1)="A"),AA22,0)+IF((LEFT(Z23,1)="A"),AA23,0)+IF((LEFT(Z24,1)="A"),AA24,0)+IF((LEFT(Z25,1)="A"),AA25,0)+IF((LEFT(Z26,1)="A"),AA26,0)+IF((LEFT(Z27,1)="A"),AA27,0)+IF((LEFT(Z28,1)="A"),AA28,0)+IF((LEFT(Z29,1)="A"),AA29,0)+IF((LEFT(Z30,1)="A"),AA30,0)+IF((LEFT(Z39,1)="A"),AA39,0))/12</f>
        <v>26.294166666666666</v>
      </c>
      <c r="AB45" s="27"/>
      <c r="AC45" s="27"/>
      <c r="AD45" s="1">
        <f>SUM(IF((LEFT(AC4,1)="A"),AD4,0)+IF((LEFT(AC5,1)="A"),AD5,0)+IF((LEFT(AC6,1)="A"),AD6,0)+IF((LEFT(AC7,1)="A"),AD7,0)+IF((LEFT(AC8,1)="A"),AD8,0)+IF((LEFT(AC9,1)="A"),AD9,0)+IF((LEFT(AC10,1)="A"),AD10,0)+IF((LEFT(AC11,1)="A"),AD11,0)+IF((LEFT(AC12,1)="A"),AD12,0)+IF((LEFT(AC13,1)="A"),AD13,0)+IF((LEFT(AC14,1)="A"),AD14,0)+IF((LEFT(AC15,1)="A"),AD15,0)+IF((LEFT(AC16,1)="A"),AD16,0)+IF((LEFT(AC17,1)="A"),AD17,0)+IF((LEFT(AC18,1)="A"),AD18,0)+IF((LEFT(AC19,1)="A"),AD19,0)+IF((LEFT(AC20,1)="A"),AD20,0)+IF((LEFT(AC21,1)="A"),AD21,0)+IF((LEFT(AC22,1)="A"),AD22,0)+IF((LEFT(AC23,1)="A"),AD23,0)+IF((LEFT(AC24,1)="A"),AD24,0)+IF((LEFT(AC25,1)="A"),AD25,0)+IF((LEFT(AC26,1)="A"),AD26,0)+IF((LEFT(AC27,1)="A"),AD27,0)+IF((LEFT(AC28,1)="A"),AD28,0)+IF((LEFT(AC29,1)="A"),AD29,0)+IF((LEFT(AC30,1)="A"),AD30,0)+IF((LEFT(AC39,1)="A"),AD39,0))/12</f>
        <v>25.008333333333336</v>
      </c>
      <c r="AE45" s="27"/>
      <c r="AF45" s="27"/>
      <c r="AG45" s="1">
        <f>SUM(IF((LEFT(AF4,1)="A"),AG4,0)+IF((LEFT(AF5,1)="A"),AG5,0)+IF((LEFT(AF6,1)="A"),AG6,0)+IF((LEFT(AF7,1)="A"),AG7,0)+IF((LEFT(AF8,1)="A"),AG8,0)+IF((LEFT(AF9,1)="A"),AG9,0)+IF((LEFT(AF10,1)="A"),AG10,0)+IF((LEFT(AF11,1)="A"),AG11,0)+IF((LEFT(AF12,1)="A"),AG12,0)+IF((LEFT(AF13,1)="A"),AG13,0)+IF((LEFT(AF14,1)="A"),AG14,0)+IF((LEFT(AF15,1)="A"),AG15,0)+IF((LEFT(AF16,1)="A"),AG16,0)+IF((LEFT(AF17,1)="A"),AG17,0)+IF((LEFT(AF18,1)="A"),AG18,0)+IF((LEFT(AF19,1)="A"),AG19,0)+IF((LEFT(AF20,1)="A"),AG20,0)+IF((LEFT(AF21,1)="A"),AG21,0)+IF((LEFT(AF22,1)="A"),AG22,0)+IF((LEFT(AF23,1)="A"),AG23,0)+IF((LEFT(AF24,1)="A"),AG24,0)+IF((LEFT(AF25,1)="A"),AG25,0)+IF((LEFT(AF26,1)="A"),AG26,0)+IF((LEFT(AF27,1)="A"),AG27,0)+IF((LEFT(AF28,1)="A"),AG28,0)+IF((LEFT(AF29,1)="A"),AG29,0)+IF((LEFT(AF30,1)="A"),AG30,0)+IF((LEFT(AF39,1)="A"),AG39,0))/12</f>
        <v>25.341666666666669</v>
      </c>
      <c r="AH45" s="27"/>
      <c r="AI45" s="27"/>
      <c r="AJ45" s="1">
        <f>SUM(IF((LEFT(AI4,1)="A"),AJ4,0)+IF((LEFT(AI5,1)="A"),AJ5,0)+IF((LEFT(AI6,1)="A"),AJ6,0)+IF((LEFT(AI7,1)="A"),AJ7,0)+IF((LEFT(AI8,1)="A"),AJ8,0)+IF((LEFT(AI9,1)="A"),AJ9,0)+IF((LEFT(AI10,1)="A"),AJ10,0)+IF((LEFT(AI11,1)="A"),AJ11,0)+IF((LEFT(AI12,1)="A"),AJ12,0)+IF((LEFT(AI13,1)="A"),AJ13,0)+IF((LEFT(AI14,1)="A"),AJ14,0)+IF((LEFT(AI15,1)="A"),AJ15,0)+IF((LEFT(AI16,1)="A"),AJ16,0)+IF((LEFT(AI17,1)="A"),AJ17,0)+IF((LEFT(AI18,1)="A"),AJ18,0)+IF((LEFT(AI19,1)="A"),AJ19,0)+IF((LEFT(AI20,1)="A"),AJ20,0)+IF((LEFT(AI21,1)="A"),AJ21,0)+IF((LEFT(AI22,1)="A"),AJ22,0)+IF((LEFT(AI23,1)="A"),AJ23,0)+IF((LEFT(AI24,1)="A"),AJ24,0)+IF((LEFT(AI25,1)="A"),AJ25,0)+IF((LEFT(AI26,1)="A"),AJ26,0)+IF((LEFT(AI27,1)="A"),AJ27,0)+IF((LEFT(AI28,1)="A"),AJ28,0)+IF((LEFT(AI29,1)="A"),AJ29,0)+IF((LEFT(AI30,1)="A"),AJ30,0)+IF((LEFT(AI39,1)="A"),AJ39,0))/12</f>
        <v>24.696666666666662</v>
      </c>
      <c r="AK45" s="27"/>
      <c r="AL45" s="27"/>
      <c r="AM45" s="1">
        <f>SUM(IF((LEFT(AL4,1)="A"),AM4,0)+IF((LEFT(AL5,1)="A"),AM5,0)+IF((LEFT(AL6,1)="A"),AM6,0)+IF((LEFT(AL7,1)="A"),AM7,0)+IF((LEFT(AL8,1)="A"),AM8,0)+IF((LEFT(AL9,1)="A"),AM9,0)+IF((LEFT(AL10,1)="A"),AM10,0)+IF((LEFT(AL11,1)="A"),AM11,0)+IF((LEFT(AL12,1)="A"),AM12,0)+IF((LEFT(AL13,1)="A"),AM13,0)+IF((LEFT(AL14,1)="A"),AM14,0)+IF((LEFT(AL15,1)="A"),AM15,0)+IF((LEFT(AL16,1)="A"),AM16,0)+IF((LEFT(AL17,1)="A"),AM17,0)+IF((LEFT(AL18,1)="A"),AM18,0)+IF((LEFT(AL19,1)="A"),AM19,0)+IF((LEFT(AL20,1)="A"),AM20,0)+IF((LEFT(AL21,1)="A"),AM21,0)+IF((LEFT(AL22,1)="A"),AM22,0)+IF((LEFT(AL23,1)="A"),AM23,0)+IF((LEFT(AL24,1)="A"),AM24,0)+IF((LEFT(AL25,1)="A"),AM25,0)+IF((LEFT(AL26,1)="A"),AM26,0)+IF((LEFT(AL27,1)="A"),AM27,0)+IF((LEFT(AL28,1)="A"),AM28,0)+IF((LEFT(AL29,1)="A"),AM29,0)+IF((LEFT(AL30,1)="A"),AM30,0)+IF((LEFT(AL39,1)="A"),AM39,0))/12</f>
        <v>24.872499999999999</v>
      </c>
      <c r="AN45" s="27"/>
      <c r="AO45" s="1">
        <f>AVERAGE(O45,R45,U45,X45,AA45,AD45,AG45,AJ45,AM45)</f>
        <v>24.878796296296297</v>
      </c>
      <c r="AP45" s="30"/>
    </row>
    <row r="46" spans="2:42" ht="15.75" thickBot="1" x14ac:dyDescent="0.3">
      <c r="D46" s="19" t="s">
        <v>67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3">
        <f>SUM(IF((LEFT(N5,1)="B"),O5,0)+IF((LEFT(N6,1)="B"),O6,0)+IF((LEFT(N7,1)="B"),O7,0)+IF((LEFT(N8,1)="B"),O8,0)+IF((LEFT(N9,1)="B"),O9,0)+IF((LEFT(N10,1)="B"),O10,0)+IF((LEFT(N11,1)="B"),O11,0)+IF((LEFT(N12,1)="B"),O12,0)+IF((LEFT(N13,1)="B"),O13,0)+IF((LEFT(N14,1)="B"),O14,0)+IF((LEFT(N15,1)="B"),O15,0)+IF((LEFT(N16,1)="B"),O16,0)+IF((LEFT(N17,1)="B"),O17,0)+IF((LEFT(N18,1)="B"),O18,0)+IF((LEFT(N19,1)="B"),O19,0)+IF((LEFT(N20,1)="B"),O20,0)+IF((LEFT(N21,1)="B"),O21,0)+IF((LEFT(N22,1)="B"),O22,0)+IF((LEFT(N23,1)="B"),O23,0)+IF((LEFT(N24,1)="B"),O24,0)+IF((LEFT(N25,1)="B"),O25,0)+IF((LEFT(N26,1)="B"),O26,0)+IF((LEFT(N27,1)="B"),O27,0)+IF((LEFT(N28,1)="B"),O28,0)+IF((LEFT(N29,1)="B"),O29,0)+IF((LEFT(N30,1)="B"),O30,0)+IF((LEFT(N39,1)="B"),O39,0)+IF((LEFT(N40,1)="B"),O40,0))/12</f>
        <v>24.393333333333334</v>
      </c>
      <c r="P46" s="45"/>
      <c r="Q46" s="28"/>
      <c r="R46" s="3">
        <f>SUM(IF((LEFT(Q5,1)="B"),R5,0)+IF((LEFT(Q6,1)="B"),R6,0)+IF((LEFT(Q7,1)="B"),R7,0)+IF((LEFT(Q8,1)="B"),R8,0)+IF((LEFT(Q9,1)="B"),R9,0)+IF((LEFT(Q10,1)="B"),R10,0)+IF((LEFT(Q11,1)="B"),R11,0)+IF((LEFT(Q12,1)="B"),R12,0)+IF((LEFT(Q13,1)="B"),R13,0)+IF((LEFT(Q14,1)="B"),R14,0)+IF((LEFT(Q15,1)="B"),R15,0)+IF((LEFT(Q16,1)="B"),R16,0)+IF((LEFT(Q17,1)="B"),R17,0)+IF((LEFT(Q18,1)="B"),R18,0)+IF((LEFT(Q19,1)="B"),R19,0)+IF((LEFT(Q20,1)="B"),R20,0)+IF((LEFT(Q21,1)="B"),R21,0)+IF((LEFT(Q22,1)="B"),R22,0)+IF((LEFT(Q23,1)="B"),R23,0)+IF((LEFT(Q24,1)="B"),R24,0)+IF((LEFT(Q25,1)="B"),R25,0)+IF((LEFT(Q26,1)="B"),R26,0)+IF((LEFT(Q27,1)="B"),R27,0)+IF((LEFT(Q28,1)="B"),R28,0)+IF((LEFT(Q29,1)="B"),R29,0)+IF((LEFT(Q30,1)="B"),R30,0)+IF((LEFT(Q39,1)="B"),R39,0)+IF((LEFT(Q40,1)="B"),R40,0))/12</f>
        <v>24.585833333333337</v>
      </c>
      <c r="S46" s="45"/>
      <c r="T46" s="28"/>
      <c r="U46" s="3">
        <f>SUM(IF((LEFT(T5,1)="B"),U5,0)+IF((LEFT(T6,1)="B"),U6,0)+IF((LEFT(T7,1)="B"),U7,0)+IF((LEFT(T8,1)="B"),U8,0)+IF((LEFT(T9,1)="B"),U9,0)+IF((LEFT(T10,1)="B"),U10,0)+IF((LEFT(T11,1)="B"),U11,0)+IF((LEFT(T12,1)="B"),U12,0)+IF((LEFT(T13,1)="B"),U13,0)+IF((LEFT(T14,1)="B"),U14,0)+IF((LEFT(T15,1)="B"),U15,0)+IF((LEFT(T16,1)="B"),U16,0)+IF((LEFT(T17,1)="B"),U17,0)+IF((LEFT(T18,1)="B"),U18,0)+IF((LEFT(T19,1)="B"),U19,0)+IF((LEFT(T20,1)="B"),U20,0)+IF((LEFT(T21,1)="B"),U21,0)+IF((LEFT(T22,1)="B"),U22,0)+IF((LEFT(T23,1)="B"),U23,0)+IF((LEFT(T24,1)="B"),U24,0)+IF((LEFT(T25,1)="B"),U25,0)+IF((LEFT(T26,1)="B"),U26,0)+IF((LEFT(T27,1)="B"),U27,0)+IF((LEFT(T28,1)="B"),U28,0)+IF((LEFT(T29,1)="B"),U29,0)+IF((LEFT(T30,1)="B"),U30,0)+IF((LEFT(T39,1)="B"),U39,0)+IF((LEFT(T40,1)="B"),U40,0))/12</f>
        <v>22.53833333333333</v>
      </c>
      <c r="V46" s="45"/>
      <c r="W46" s="28"/>
      <c r="X46" s="3">
        <f>SUM(IF((LEFT(W5,1)="B"),X5,0)+IF((LEFT(W6,1)="B"),X6,0)+IF((LEFT(W7,1)="B"),X7,0)+IF((LEFT(W8,1)="B"),X8,0)+IF((LEFT(W9,1)="B"),X9,0)+IF((LEFT(W10,1)="B"),X10,0)+IF((LEFT(W11,1)="B"),X11,0)+IF((LEFT(W12,1)="B"),X12,0)+IF((LEFT(W13,1)="B"),X13,0)+IF((LEFT(W14,1)="B"),X14,0)+IF((LEFT(W15,1)="B"),X15,0)+IF((LEFT(W16,1)="B"),X16,0)+IF((LEFT(W17,1)="B"),X17,0)+IF((LEFT(W18,1)="B"),X18,0)+IF((LEFT(W19,1)="B"),X19,0)+IF((LEFT(W20,1)="B"),X20,0)+IF((LEFT(W21,1)="B"),X21,0)+IF((LEFT(W22,1)="B"),X22,0)+IF((LEFT(W23,1)="B"),X23,0)+IF((LEFT(W24,1)="B"),X24,0)+IF((LEFT(W25,1)="B"),X25,0)+IF((LEFT(W26,1)="B"),X26,0)+IF((LEFT(W27,1)="B"),X27,0)+IF((LEFT(W28,1)="B"),X28,0)+IF((LEFT(W29,1)="B"),X29,0)+IF((LEFT(W30,1)="B"),X30,0)+IF((LEFT(W39,1)="B"),X39,0)+IF((LEFT(W40,1)="B"),X40,0))/12</f>
        <v>23.299166666666668</v>
      </c>
      <c r="Y46" s="45"/>
      <c r="Z46" s="28"/>
      <c r="AA46" s="3">
        <f>SUM(IF((LEFT(Z5,1)="B"),AA5,0)+IF((LEFT(Z6,1)="B"),AA6,0)+IF((LEFT(Z7,1)="B"),AA7,0)+IF((LEFT(Z8,1)="B"),AA8,0)+IF((LEFT(Z9,1)="B"),AA9,0)+IF((LEFT(Z10,1)="B"),AA10,0)+IF((LEFT(Z11,1)="B"),AA11,0)+IF((LEFT(Z12,1)="B"),AA12,0)+IF((LEFT(Z13,1)="B"),AA13,0)+IF((LEFT(Z14,1)="B"),AA14,0)+IF((LEFT(Z15,1)="B"),AA15,0)+IF((LEFT(Z16,1)="B"),AA16,0)+IF((LEFT(Z17,1)="B"),AA17,0)+IF((LEFT(Z18,1)="B"),AA18,0)+IF((LEFT(Z19,1)="B"),AA19,0)+IF((LEFT(Z20,1)="B"),AA20,0)+IF((LEFT(Z21,1)="B"),AA21,0)+IF((LEFT(Z22,1)="B"),AA22,0)+IF((LEFT(Z23,1)="B"),AA23,0)+IF((LEFT(Z24,1)="B"),AA24,0)+IF((LEFT(Z25,1)="B"),AA25,0)+IF((LEFT(Z26,1)="B"),AA26,0)+IF((LEFT(Z27,1)="B"),AA27,0)+IF((LEFT(Z28,1)="B"),AA28,0)+IF((LEFT(Z29,1)="B"),AA29,0)+IF((LEFT(Z30,1)="B"),AA30,0)+IF((LEFT(Z39,1)="B"),AA39,0)+IF((LEFT(Z40,1)="B"),AA40,0))/12</f>
        <v>25.021666666666665</v>
      </c>
      <c r="AB46" s="28"/>
      <c r="AC46" s="28"/>
      <c r="AD46" s="3">
        <f>SUM(IF((LEFT(AC5,1)="B"),AD5,0)+IF((LEFT(AC6,1)="B"),AD6,0)+IF((LEFT(AC7,1)="B"),AD7,0)+IF((LEFT(AC8,1)="B"),AD8,0)+IF((LEFT(AC9,1)="B"),AD9,0)+IF((LEFT(AC10,1)="B"),AD10,0)+IF((LEFT(AC11,1)="B"),AD11,0)+IF((LEFT(AC12,1)="B"),AD12,0)+IF((LEFT(AC13,1)="B"),AD13,0)+IF((LEFT(AC14,1)="B"),AD14,0)+IF((LEFT(AC15,1)="B"),AD15,0)+IF((LEFT(AC16,1)="B"),AD16,0)+IF((LEFT(AC17,1)="B"),AD17,0)+IF((LEFT(AC18,1)="B"),AD18,0)+IF((LEFT(AC19,1)="B"),AD19,0)+IF((LEFT(AC20,1)="B"),AD20,0)+IF((LEFT(AC21,1)="B"),AD21,0)+IF((LEFT(AC22,1)="B"),AD22,0)+IF((LEFT(AC23,1)="B"),AD23,0)+IF((LEFT(AC24,1)="B"),AD24,0)+IF((LEFT(AC25,1)="B"),AD25,0)+IF((LEFT(AC26,1)="B"),AD26,0)+IF((LEFT(AC27,1)="B"),AD27,0)+IF((LEFT(AC28,1)="B"),AD28,0)+IF((LEFT(AC29,1)="B"),AD29,0)+IF((LEFT(AC30,1)="B"),AD30,0)+IF((LEFT(AC39,1)="B"),AD39,0)+IF((LEFT(AC40,1)="B"),AD40,0))/12</f>
        <v>23.443333333333332</v>
      </c>
      <c r="AE46" s="28"/>
      <c r="AF46" s="28"/>
      <c r="AG46" s="3">
        <f>SUM(IF((LEFT(AF5,1)="B"),AG5,0)+IF((LEFT(AF6,1)="B"),AG6,0)+IF((LEFT(AF7,1)="B"),AG7,0)+IF((LEFT(AF8,1)="B"),AG8,0)+IF((LEFT(AF9,1)="B"),AG9,0)+IF((LEFT(AF10,1)="B"),AG10,0)+IF((LEFT(AF11,1)="B"),AG11,0)+IF((LEFT(AF12,1)="B"),AG12,0)+IF((LEFT(AF13,1)="B"),AG13,0)+IF((LEFT(AF14,1)="B"),AG14,0)+IF((LEFT(AF15,1)="B"),AG15,0)+IF((LEFT(AF16,1)="B"),AG16,0)+IF((LEFT(AF17,1)="B"),AG17,0)+IF((LEFT(AF18,1)="B"),AG18,0)+IF((LEFT(AF19,1)="B"),AG19,0)+IF((LEFT(AF20,1)="B"),AG20,0)+IF((LEFT(AF21,1)="B"),AG21,0)+IF((LEFT(AF22,1)="B"),AG22,0)+IF((LEFT(AF23,1)="B"),AG23,0)+IF((LEFT(AF24,1)="B"),AG24,0)+IF((LEFT(AF25,1)="B"),AG25,0)+IF((LEFT(AF26,1)="B"),AG26,0)+IF((LEFT(AF27,1)="B"),AG27,0)+IF((LEFT(AF28,1)="B"),AG28,0)+IF((LEFT(AF29,1)="B"),AG29,0)+IF((LEFT(AF30,1)="B"),AG30,0)+IF((LEFT(AF39,1)="B"),AG39,0)+IF((LEFT(AF40,1)="B"),AG40,0))/12</f>
        <v>21.692499999999999</v>
      </c>
      <c r="AH46" s="28"/>
      <c r="AI46" s="28"/>
      <c r="AJ46" s="3">
        <f>SUM(IF((LEFT(AI5,1)="B"),AJ5,0)+IF((LEFT(AI6,1)="B"),AJ6,0)+IF((LEFT(AI7,1)="B"),AJ7,0)+IF((LEFT(AI8,1)="B"),AJ8,0)+IF((LEFT(AI9,1)="B"),AJ9,0)+IF((LEFT(AI10,1)="B"),AJ10,0)+IF((LEFT(AI11,1)="B"),AJ11,0)+IF((LEFT(AI12,1)="B"),AJ12,0)+IF((LEFT(AI13,1)="B"),AJ13,0)+IF((LEFT(AI14,1)="B"),AJ14,0)+IF((LEFT(AI15,1)="B"),AJ15,0)+IF((LEFT(AI16,1)="B"),AJ16,0)+IF((LEFT(AI17,1)="B"),AJ17,0)+IF((LEFT(AI18,1)="B"),AJ18,0)+IF((LEFT(AI19,1)="B"),AJ19,0)+IF((LEFT(AI20,1)="B"),AJ20,0)+IF((LEFT(AI21,1)="B"),AJ21,0)+IF((LEFT(AI22,1)="B"),AJ22,0)+IF((LEFT(AI23,1)="B"),AJ23,0)+IF((LEFT(AI24,1)="B"),AJ24,0)+IF((LEFT(AI25,1)="B"),AJ25,0)+IF((LEFT(AI26,1)="B"),AJ26,0)+IF((LEFT(AI27,1)="B"),AJ27,0)+IF((LEFT(AI28,1)="B"),AJ28,0)+IF((LEFT(AI29,1)="B"),AJ29,0)+IF((LEFT(AI30,1)="B"),AJ30,0)+IF((LEFT(AI39,1)="B"),AJ39,0)+IF((LEFT(AI40,1)="B"),AJ40,0))/12</f>
        <v>21.326666666666664</v>
      </c>
      <c r="AK46" s="28"/>
      <c r="AL46" s="28"/>
      <c r="AM46" s="3">
        <f>SUM(IF((LEFT(AL5,1)="B"),AM5,0)+IF((LEFT(AL6,1)="B"),AM6,0)+IF((LEFT(AL7,1)="B"),AM7,0)+IF((LEFT(AL8,1)="B"),AM8,0)+IF((LEFT(AL9,1)="B"),AM9,0)+IF((LEFT(AL10,1)="B"),AM10,0)+IF((LEFT(AL11,1)="B"),AM11,0)+IF((LEFT(AL12,1)="B"),AM12,0)+IF((LEFT(AL13,1)="B"),AM13,0)+IF((LEFT(AL14,1)="B"),AM14,0)+IF((LEFT(AL15,1)="B"),AM15,0)+IF((LEFT(AL16,1)="B"),AM16,0)+IF((LEFT(AL17,1)="B"),AM17,0)+IF((LEFT(AL18,1)="B"),AM18,0)+IF((LEFT(AL19,1)="B"),AM19,0)+IF((LEFT(AL20,1)="B"),AM20,0)+IF((LEFT(AL21,1)="B"),AM21,0)+IF((LEFT(AL22,1)="B"),AM22,0)+IF((LEFT(AL23,1)="B"),AM23,0)+IF((LEFT(AL24,1)="B"),AM24,0)+IF((LEFT(AL25,1)="B"),AM25,0)+IF((LEFT(AL26,1)="B"),AM26,0)+IF((LEFT(AL27,1)="B"),AM27,0)+IF((LEFT(AL28,1)="B"),AM28,0)+IF((LEFT(AL29,1)="B"),AM29,0)+IF((LEFT(AL30,1)="B"),AM30,0)+IF((LEFT(AL39,1)="B"),AM39,0)+IF((LEFT(AL40,1)="B"),AM40,0))/12</f>
        <v>20.21166666666667</v>
      </c>
      <c r="AN46" s="28"/>
      <c r="AO46" s="3">
        <f>AVERAGE(O46,R46,U46,X46,AA46,AD46,AG46,AJ46,AM46)</f>
        <v>22.945833333333333</v>
      </c>
      <c r="AP46" s="31"/>
    </row>
    <row r="47" spans="2:42" ht="15.75" thickTop="1" x14ac:dyDescent="0.25"/>
  </sheetData>
  <mergeCells count="9">
    <mergeCell ref="AF2:AH2"/>
    <mergeCell ref="AI2:AK2"/>
    <mergeCell ref="AL2:AN2"/>
    <mergeCell ref="N2:P2"/>
    <mergeCell ref="Q2:S2"/>
    <mergeCell ref="T2:V2"/>
    <mergeCell ref="W2:Y2"/>
    <mergeCell ref="Z2:AB2"/>
    <mergeCell ref="AC2:AE2"/>
  </mergeCells>
  <conditionalFormatting sqref="N4:AN40">
    <cfRule type="cellIs" dxfId="88" priority="1" operator="equal">
      <formula>0</formula>
    </cfRule>
    <cfRule type="cellIs" dxfId="87" priority="2" operator="equal">
      <formula>"A 0-0"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1"/>
  <sheetViews>
    <sheetView showGridLines="0" showRowColHeaders="0" workbookViewId="0">
      <pane xSplit="13" ySplit="3" topLeftCell="Q4" activePane="bottomRight" state="frozen"/>
      <selection pane="topRight" activeCell="N1" sqref="N1"/>
      <selection pane="bottomLeft" activeCell="A4" sqref="A4"/>
      <selection pane="bottomRight" activeCell="B3" sqref="B3"/>
    </sheetView>
  </sheetViews>
  <sheetFormatPr defaultColWidth="0" defaultRowHeight="15" x14ac:dyDescent="0.25"/>
  <cols>
    <col min="1" max="1" width="1.85546875" customWidth="1"/>
    <col min="2" max="2" width="12.5703125" customWidth="1"/>
    <col min="3" max="3" width="1.5703125" customWidth="1"/>
    <col min="4" max="4" width="18.85546875" style="5" customWidth="1"/>
    <col min="5" max="12" width="7.7109375" style="5" customWidth="1"/>
    <col min="13" max="13" width="12.7109375" style="5" customWidth="1"/>
    <col min="14" max="15" width="12" style="5" customWidth="1"/>
    <col min="16" max="16" width="12" style="9" customWidth="1"/>
    <col min="17" max="18" width="12" style="5" customWidth="1"/>
    <col min="19" max="19" width="12" style="9" customWidth="1"/>
    <col min="20" max="20" width="12" style="5" hidden="1" customWidth="1" collapsed="1"/>
    <col min="21" max="21" width="12" style="5" hidden="1" customWidth="1"/>
    <col min="22" max="22" width="12" style="9" hidden="1" customWidth="1"/>
    <col min="23" max="24" width="12" style="5" hidden="1" customWidth="1"/>
    <col min="25" max="25" width="12" style="9" hidden="1" customWidth="1"/>
    <col min="26" max="40" width="12" style="5" hidden="1" customWidth="1"/>
    <col min="41" max="41" width="10.42578125" style="5" customWidth="1"/>
    <col min="42" max="42" width="10.140625" style="5" customWidth="1"/>
    <col min="43" max="44" width="11.7109375" style="5" customWidth="1"/>
    <col min="45" max="45" width="9.140625" customWidth="1"/>
    <col min="46" max="54" width="9.140625" style="5" hidden="1" customWidth="1"/>
    <col min="55" max="57" width="9.140625" hidden="1" customWidth="1"/>
    <col min="58" max="60" width="0" hidden="1" customWidth="1"/>
    <col min="61" max="16384" width="9.140625" hidden="1"/>
  </cols>
  <sheetData>
    <row r="1" spans="2:60" ht="15.75" thickBot="1" x14ac:dyDescent="0.3"/>
    <row r="2" spans="2:60" ht="16.5" thickTop="1" thickBot="1" x14ac:dyDescent="0.3">
      <c r="N2" s="145" t="s">
        <v>98</v>
      </c>
      <c r="O2" s="146"/>
      <c r="P2" s="147"/>
      <c r="Q2" s="145" t="s">
        <v>123</v>
      </c>
      <c r="R2" s="146"/>
      <c r="S2" s="147"/>
      <c r="T2" s="145" t="s">
        <v>113</v>
      </c>
      <c r="U2" s="146"/>
      <c r="V2" s="147"/>
      <c r="W2" s="145" t="s">
        <v>114</v>
      </c>
      <c r="X2" s="146"/>
      <c r="Y2" s="147"/>
      <c r="Z2" s="145" t="s">
        <v>115</v>
      </c>
      <c r="AA2" s="146"/>
      <c r="AB2" s="147"/>
      <c r="AC2" s="145" t="s">
        <v>116</v>
      </c>
      <c r="AD2" s="146"/>
      <c r="AE2" s="147"/>
      <c r="AF2" s="145" t="s">
        <v>117</v>
      </c>
      <c r="AG2" s="146"/>
      <c r="AH2" s="147"/>
      <c r="AI2" s="145" t="s">
        <v>96</v>
      </c>
      <c r="AJ2" s="146"/>
      <c r="AK2" s="147"/>
      <c r="AL2" s="145" t="s">
        <v>95</v>
      </c>
      <c r="AM2" s="146"/>
      <c r="AN2" s="147"/>
      <c r="AO2" s="145" t="s">
        <v>134</v>
      </c>
      <c r="AP2" s="147"/>
      <c r="AQ2" s="145" t="s">
        <v>126</v>
      </c>
      <c r="AR2" s="147"/>
      <c r="AT2" s="5" t="s">
        <v>126</v>
      </c>
    </row>
    <row r="3" spans="2:60" ht="16.5" thickTop="1" thickBot="1" x14ac:dyDescent="0.3">
      <c r="B3" s="67" t="s">
        <v>71</v>
      </c>
      <c r="D3" s="38" t="s">
        <v>0</v>
      </c>
      <c r="E3" s="36" t="s">
        <v>1</v>
      </c>
      <c r="F3" s="36" t="s">
        <v>2</v>
      </c>
      <c r="G3" s="36" t="s">
        <v>3</v>
      </c>
      <c r="H3" s="36" t="s">
        <v>4</v>
      </c>
      <c r="I3" s="36" t="s">
        <v>5</v>
      </c>
      <c r="J3" s="36" t="s">
        <v>6</v>
      </c>
      <c r="K3" s="36" t="s">
        <v>7</v>
      </c>
      <c r="L3" s="36" t="s">
        <v>56</v>
      </c>
      <c r="M3" s="46" t="s">
        <v>8</v>
      </c>
      <c r="N3" s="38" t="s">
        <v>69</v>
      </c>
      <c r="O3" s="36" t="s">
        <v>58</v>
      </c>
      <c r="P3" s="14" t="s">
        <v>6</v>
      </c>
      <c r="Q3" s="38" t="s">
        <v>69</v>
      </c>
      <c r="R3" s="36" t="s">
        <v>58</v>
      </c>
      <c r="S3" s="14" t="s">
        <v>6</v>
      </c>
      <c r="T3" s="38" t="s">
        <v>69</v>
      </c>
      <c r="U3" s="36" t="s">
        <v>58</v>
      </c>
      <c r="V3" s="37" t="s">
        <v>6</v>
      </c>
      <c r="W3" s="38" t="s">
        <v>69</v>
      </c>
      <c r="X3" s="36" t="s">
        <v>58</v>
      </c>
      <c r="Y3" s="14" t="s">
        <v>6</v>
      </c>
      <c r="Z3" s="38" t="s">
        <v>69</v>
      </c>
      <c r="AA3" s="36" t="s">
        <v>58</v>
      </c>
      <c r="AB3" s="37" t="s">
        <v>6</v>
      </c>
      <c r="AC3" s="38" t="s">
        <v>69</v>
      </c>
      <c r="AD3" s="36" t="s">
        <v>58</v>
      </c>
      <c r="AE3" s="37" t="s">
        <v>6</v>
      </c>
      <c r="AF3" s="38" t="s">
        <v>69</v>
      </c>
      <c r="AG3" s="36" t="s">
        <v>58</v>
      </c>
      <c r="AH3" s="37" t="s">
        <v>6</v>
      </c>
      <c r="AI3" s="38" t="s">
        <v>69</v>
      </c>
      <c r="AJ3" s="36" t="s">
        <v>58</v>
      </c>
      <c r="AK3" s="37" t="s">
        <v>6</v>
      </c>
      <c r="AL3" s="56" t="s">
        <v>69</v>
      </c>
      <c r="AM3" s="36" t="s">
        <v>58</v>
      </c>
      <c r="AN3" s="37" t="s">
        <v>6</v>
      </c>
      <c r="AO3" s="55" t="s">
        <v>60</v>
      </c>
      <c r="AP3" s="37" t="s">
        <v>61</v>
      </c>
      <c r="AQ3" s="130" t="s">
        <v>133</v>
      </c>
      <c r="AR3" s="131" t="s">
        <v>127</v>
      </c>
      <c r="AT3" s="5">
        <v>1</v>
      </c>
      <c r="AU3" s="5">
        <v>2</v>
      </c>
      <c r="AV3" s="5">
        <v>3</v>
      </c>
      <c r="AW3" s="5">
        <v>4</v>
      </c>
      <c r="AX3" s="5">
        <v>5</v>
      </c>
      <c r="AY3" s="5">
        <v>6</v>
      </c>
      <c r="AZ3" s="5">
        <v>7</v>
      </c>
      <c r="BA3" s="5">
        <v>8</v>
      </c>
      <c r="BB3" s="5">
        <v>9</v>
      </c>
      <c r="BD3" t="s">
        <v>129</v>
      </c>
      <c r="BF3" t="s">
        <v>131</v>
      </c>
      <c r="BH3" t="s">
        <v>127</v>
      </c>
    </row>
    <row r="4" spans="2:60" ht="15.75" thickTop="1" x14ac:dyDescent="0.25">
      <c r="B4" s="66">
        <v>1</v>
      </c>
      <c r="D4" s="60" t="s">
        <v>13</v>
      </c>
      <c r="E4" s="6">
        <f>COUNT(O4,R4,U4,X4,AA4,AD4,AG4,AJ4,AM4)</f>
        <v>2</v>
      </c>
      <c r="F4" s="6">
        <f>SUM(IF(AND((LEFT(N4,1)="A"),(MID(N4,3,1)="3")),1,0)+IF(AND((LEFT(Q4,1)="A"),(MID(Q4,3,1)="3")),1,0)+IF(AND((LEFT(T4,1)="A"),(MID(T4,3,1)="3")),1,0)+IF(AND((LEFT(W4,1)="A"),(MID(W4,3,1)="3")),1,0)+IF(AND((LEFT(Z4,1)="A"),(MID(Z4,3,1)="3")),1,0)+IF(AND((LEFT(AC4,1)="A"),(MID(AC4,3,1)="3")),1,0)+IF(AND((LEFT(AF4,1)="A"),(MID(AF4,3,1)="3")),1,0)+IF(AND((LEFT(AI4,1)="A"),(MID(AI4,3,1)="3")),1,0)+IF(AND((LEFT(AL4,1)="A"),(MID(AL4,3,1)="3")),1,0)+IF(AND((LEFT(N4,1)="B"),(MID(N4,3,1)="3")),1,0)+IF(AND((LEFT(Q4,1)="B"),(MID(Q4,3,1)="3")),1,0)+IF(AND((LEFT(T4,1)="B"),(MID(T4,3,1)="3")),1,0)+IF(AND((LEFT(W4,1)="B"),(MID(W4,3,1)="3")),1,0)+IF(AND((LEFT(Z4,1)="B"),(MID(Z4,3,1)="3")),1,0)+IF(AND((LEFT(AC4,1)="B"),(MID(AC4,3,1)="3")),1,0)+IF(AND((LEFT(AF4,1)="B"),(MID(AF4,3,1)="3")),1,0)+IF(AND((LEFT(AI4,1)="B"),(MID(AI4,3,1)="3")),1,0)+IF(AND((LEFT(AL4,1)="B"),(MID(AL4,3,1)="3")),1,0))</f>
        <v>2</v>
      </c>
      <c r="G4" s="6">
        <f>E4-F4</f>
        <v>0</v>
      </c>
      <c r="H4" s="6">
        <f>SUM(MID(N4,3,1))+(MID(Q4,3,1)+(MID(T4,3,1)+(MID(W4,3,1)+(MID(Z4,3,1)+(MID(AC4,3,1)+(MID(AF4,3,1))+(MID(AI4,3,1))+(MID(AL4,3,1)))))))</f>
        <v>6</v>
      </c>
      <c r="I4" s="6">
        <f>SUM(MID(N4,5,1))+(MID(Q4,5,1)+(MID(T4,5,1)+(MID(W4,5,1)+(MID(Z4,5,1)+(MID(AC4,5,1)+(MID(AF4,5,1))+(MID(AI4,5,1))+(MID(AL4,5,1)))))))</f>
        <v>2</v>
      </c>
      <c r="J4" s="13">
        <f>SUM(P4,S4,V4,Y4,AB4,AE4,AH4,AK4,AN4)</f>
        <v>14.65</v>
      </c>
      <c r="K4" s="6"/>
      <c r="L4" s="6">
        <f>H4+I4</f>
        <v>8</v>
      </c>
      <c r="M4" s="43">
        <f>IF(ISERROR(J4/L4),0,(J4/L4))</f>
        <v>1.83125</v>
      </c>
      <c r="N4" s="162" t="s">
        <v>48</v>
      </c>
      <c r="O4" s="163">
        <v>20.440000000000001</v>
      </c>
      <c r="P4" s="164">
        <v>7.2</v>
      </c>
      <c r="Q4" s="165" t="s">
        <v>48</v>
      </c>
      <c r="R4" s="163">
        <v>20.350000000000001</v>
      </c>
      <c r="S4" s="164">
        <v>7.45</v>
      </c>
      <c r="T4" s="57" t="s">
        <v>65</v>
      </c>
      <c r="U4" s="6"/>
      <c r="V4" s="97"/>
      <c r="W4" s="57" t="s">
        <v>65</v>
      </c>
      <c r="X4" s="6"/>
      <c r="Y4" s="97"/>
      <c r="Z4" s="57" t="s">
        <v>65</v>
      </c>
      <c r="AA4" s="6"/>
      <c r="AB4" s="97"/>
      <c r="AC4" s="57" t="s">
        <v>65</v>
      </c>
      <c r="AD4" s="6"/>
      <c r="AE4" s="97"/>
      <c r="AF4" s="57" t="s">
        <v>65</v>
      </c>
      <c r="AG4" s="6"/>
      <c r="AH4" s="97"/>
      <c r="AI4" s="57" t="s">
        <v>65</v>
      </c>
      <c r="AJ4" s="6"/>
      <c r="AK4" s="97"/>
      <c r="AL4" s="57" t="s">
        <v>65</v>
      </c>
      <c r="AM4" s="6"/>
      <c r="AN4" s="97"/>
      <c r="AO4" s="140">
        <f>IF(ISERROR(AVERAGE(O4,R4,U4,X4,AA4,AD4,AG4,AJ4,AM4)),0,(AVERAGE(O4,R4,U4,X4,AA4,AD4,AG4,AJ4,AM4)))</f>
        <v>20.395000000000003</v>
      </c>
      <c r="AP4" s="117">
        <f>AO4+F4</f>
        <v>22.395000000000003</v>
      </c>
      <c r="AQ4" s="132" t="str">
        <f>BD4</f>
        <v>PP</v>
      </c>
      <c r="AR4" s="144" t="str">
        <f>LEFT(BH4,5)</f>
        <v>PPPPP</v>
      </c>
      <c r="AT4" s="125" t="str">
        <f>IF(N4="A 0-0","",IF(MID(N4,3,1)="3","P","O"))</f>
        <v>P</v>
      </c>
      <c r="AU4" s="125" t="str">
        <f>IF(Q4="A 0-0","",IF(MID(Q4,3,1)="3","P","O"))</f>
        <v>P</v>
      </c>
      <c r="AV4" s="125" t="str">
        <f>IF(T4="A 0-0","",IF(MID(T4,3,1)="3","P","O"))</f>
        <v/>
      </c>
      <c r="AW4" s="125" t="str">
        <f>IF(W4="A 0-0","",IF(MID(W4,3,1)="3","P","O"))</f>
        <v/>
      </c>
      <c r="AX4" s="125" t="str">
        <f>IF(Z4="A 0-0","",IF(MID(Z4,3,1)="3","P","O"))</f>
        <v/>
      </c>
      <c r="AY4" s="125" t="str">
        <f>IF(AC4="A 0-0","",IF(MID(AC4,3,1)="3","P","O"))</f>
        <v/>
      </c>
      <c r="AZ4" s="125" t="str">
        <f>IF(AF4="A 0-0","",IF(MID(AF4,3,1)="3","P","O"))</f>
        <v/>
      </c>
      <c r="BA4" s="125" t="str">
        <f>IF(AI4="A 0-0","",IF(MID(AI4,3,1)="3","P","O"))</f>
        <v/>
      </c>
      <c r="BB4" s="125" t="str">
        <f>IF(AL4="A 0-0","",IF(MID(AL4,3,1)="3","P","O"))</f>
        <v/>
      </c>
      <c r="BD4" t="str">
        <f>CONCATENATE(BB4,BA4,AZ4,AY4,AX4,AW4,AV4,AU4,AT4)</f>
        <v>PP</v>
      </c>
      <c r="BF4" t="s">
        <v>136</v>
      </c>
      <c r="BH4" s="126" t="str">
        <f>CONCATENATE(BD4,BF4)</f>
        <v>PPPPPPOPPOO</v>
      </c>
    </row>
    <row r="5" spans="2:60" x14ac:dyDescent="0.25">
      <c r="B5" s="64">
        <v>2</v>
      </c>
      <c r="D5" s="40" t="s">
        <v>87</v>
      </c>
      <c r="E5" s="7">
        <f>COUNT(O5,R5,U5,X5,AA5,AD5,AG5,AJ5,AM5)</f>
        <v>2</v>
      </c>
      <c r="F5" s="7">
        <f>SUM(IF(AND((LEFT(N5,1)="A"),(MID(N5,3,1)="3")),1,0)+IF(AND((LEFT(Q5,1)="A"),(MID(Q5,3,1)="3")),1,0)+IF(AND((LEFT(T5,1)="A"),(MID(T5,3,1)="3")),1,0)+IF(AND((LEFT(W5,1)="A"),(MID(W5,3,1)="3")),1,0)+IF(AND((LEFT(Z5,1)="A"),(MID(Z5,3,1)="3")),1,0)+IF(AND((LEFT(AC5,1)="A"),(MID(AC5,3,1)="3")),1,0)+IF(AND((LEFT(AF5,1)="A"),(MID(AF5,3,1)="3")),1,0)+IF(AND((LEFT(AI5,1)="A"),(MID(AI5,3,1)="3")),1,0)+IF(AND((LEFT(AL5,1)="A"),(MID(AL5,3,1)="3")),1,0)+IF(AND((LEFT(N5,1)="B"),(MID(N5,3,1)="3")),1,0)+IF(AND((LEFT(Q5,1)="B"),(MID(Q5,3,1)="3")),1,0)+IF(AND((LEFT(T5,1)="B"),(MID(T5,3,1)="3")),1,0)+IF(AND((LEFT(W5,1)="B"),(MID(W5,3,1)="3")),1,0)+IF(AND((LEFT(Z5,1)="B"),(MID(Z5,3,1)="3")),1,0)+IF(AND((LEFT(AC5,1)="B"),(MID(AC5,3,1)="3")),1,0)+IF(AND((LEFT(AF5,1)="B"),(MID(AF5,3,1)="3")),1,0)+IF(AND((LEFT(AI5,1)="B"),(MID(AI5,3,1)="3")),1,0)+IF(AND((LEFT(AL5,1)="B"),(MID(AL5,3,1)="3")),1,0))</f>
        <v>2</v>
      </c>
      <c r="G5" s="7">
        <f>E5-F5</f>
        <v>0</v>
      </c>
      <c r="H5" s="7">
        <f>SUM(MID(N5,3,1))+(MID(Q5,3,1)+(MID(T5,3,1)+(MID(W5,3,1)+(MID(Z5,3,1)+(MID(AC5,3,1)+(MID(AF5,3,1))+(MID(AI5,3,1))+(MID(AL5,3,1)))))))</f>
        <v>6</v>
      </c>
      <c r="I5" s="7">
        <f>SUM(MID(N5,5,1))+(MID(Q5,5,1)+(MID(T5,5,1)+(MID(W5,5,1)+(MID(Z5,5,1)+(MID(AC5,5,1)+(MID(AF5,5,1))+(MID(AI5,5,1))+(MID(AL5,5,1)))))))</f>
        <v>0</v>
      </c>
      <c r="J5" s="1">
        <f>SUM(P5,S5,V5,Y5,AB5,AE5,AH5,AK5,AN5)</f>
        <v>12.25</v>
      </c>
      <c r="K5" s="7">
        <v>1</v>
      </c>
      <c r="L5" s="7">
        <f>H5+I5</f>
        <v>6</v>
      </c>
      <c r="M5" s="2">
        <f>IF(ISERROR(J5/L5),0,(J5/L5))</f>
        <v>2.0416666666666665</v>
      </c>
      <c r="N5" s="165" t="s">
        <v>19</v>
      </c>
      <c r="O5" s="166">
        <v>19.52</v>
      </c>
      <c r="P5" s="167">
        <v>7.05</v>
      </c>
      <c r="Q5" s="81" t="s">
        <v>19</v>
      </c>
      <c r="R5" s="7">
        <v>18.79</v>
      </c>
      <c r="S5" s="58">
        <v>5.2</v>
      </c>
      <c r="T5" s="81" t="s">
        <v>65</v>
      </c>
      <c r="U5" s="7"/>
      <c r="V5" s="58"/>
      <c r="W5" s="81" t="s">
        <v>65</v>
      </c>
      <c r="X5" s="7"/>
      <c r="Y5" s="58"/>
      <c r="Z5" s="81" t="s">
        <v>65</v>
      </c>
      <c r="AA5" s="7"/>
      <c r="AB5" s="58"/>
      <c r="AC5" s="81" t="s">
        <v>65</v>
      </c>
      <c r="AD5" s="7"/>
      <c r="AE5" s="58"/>
      <c r="AF5" s="81" t="s">
        <v>65</v>
      </c>
      <c r="AG5" s="7"/>
      <c r="AH5" s="58"/>
      <c r="AI5" s="81" t="s">
        <v>65</v>
      </c>
      <c r="AJ5" s="7"/>
      <c r="AK5" s="58"/>
      <c r="AL5" s="81" t="s">
        <v>65</v>
      </c>
      <c r="AM5" s="7"/>
      <c r="AN5" s="58"/>
      <c r="AO5" s="141">
        <f>IF(ISERROR(AVERAGE(O5,R5,U5,X5,AA5,AD5,AG5,AJ5,AM5)),0,(AVERAGE(O5,R5,U5,X5,AA5,AD5,AG5,AJ5,AM5)))</f>
        <v>19.155000000000001</v>
      </c>
      <c r="AP5" s="2">
        <f>AO5+F5</f>
        <v>21.155000000000001</v>
      </c>
      <c r="AQ5" s="134" t="str">
        <f>BD5</f>
        <v>PP</v>
      </c>
      <c r="AR5" s="143" t="str">
        <f>LEFT(BH5,5)</f>
        <v>PPPPP</v>
      </c>
      <c r="AT5" s="125" t="str">
        <f t="shared" ref="AT5:AT20" si="0">IF(N5="A 0-0","",IF(MID(N5,3,1)="3","P","O"))</f>
        <v>P</v>
      </c>
      <c r="AU5" s="125" t="str">
        <f t="shared" ref="AU5:AU20" si="1">IF(Q5="A 0-0","",IF(MID(Q5,3,1)="3","P","O"))</f>
        <v>P</v>
      </c>
      <c r="AV5" s="125" t="str">
        <f t="shared" ref="AV5:AV20" si="2">IF(T5="A 0-0","",IF(MID(T5,3,1)="3","P","O"))</f>
        <v/>
      </c>
      <c r="AW5" s="125" t="str">
        <f t="shared" ref="AW5:AW20" si="3">IF(W5="A 0-0","",IF(MID(W5,3,1)="3","P","O"))</f>
        <v/>
      </c>
      <c r="AX5" s="125" t="str">
        <f t="shared" ref="AX5:AX20" si="4">IF(Z5="A 0-0","",IF(MID(Z5,3,1)="3","P","O"))</f>
        <v/>
      </c>
      <c r="AY5" s="125" t="str">
        <f t="shared" ref="AY5:AY20" si="5">IF(AC5="A 0-0","",IF(MID(AC5,3,1)="3","P","O"))</f>
        <v/>
      </c>
      <c r="AZ5" s="125" t="str">
        <f t="shared" ref="AZ5:AZ20" si="6">IF(AF5="A 0-0","",IF(MID(AF5,3,1)="3","P","O"))</f>
        <v/>
      </c>
      <c r="BA5" s="125" t="str">
        <f t="shared" ref="BA5:BA20" si="7">IF(AI5="A 0-0","",IF(MID(AI5,3,1)="3","P","O"))</f>
        <v/>
      </c>
      <c r="BB5" s="125" t="str">
        <f t="shared" ref="BB5:BB20" si="8">IF(AL5="A 0-0","",IF(MID(AL5,3,1)="3","P","O"))</f>
        <v/>
      </c>
      <c r="BD5" t="str">
        <f t="shared" ref="BD5:BD18" si="9">CONCATENATE(BB5,BA5,AZ5,AY5,AX5,AW5,AV5,AU5,AT5)</f>
        <v>PP</v>
      </c>
      <c r="BF5" t="s">
        <v>137</v>
      </c>
      <c r="BH5" s="126" t="str">
        <f t="shared" ref="BH5:BH18" si="10">CONCATENATE(BD5,BF5)</f>
        <v>PPPPPPOPPP</v>
      </c>
    </row>
    <row r="6" spans="2:60" x14ac:dyDescent="0.25">
      <c r="B6" s="64">
        <v>3</v>
      </c>
      <c r="D6" s="40" t="s">
        <v>16</v>
      </c>
      <c r="E6" s="7">
        <f>COUNT(O6,R6,U6,X6,AA6,AD6,AG6,AJ6,AM6)</f>
        <v>2</v>
      </c>
      <c r="F6" s="7">
        <f>SUM(IF(AND((LEFT(N6,1)="A"),(MID(N6,3,1)="3")),1,0)+IF(AND((LEFT(Q6,1)="A"),(MID(Q6,3,1)="3")),1,0)+IF(AND((LEFT(T6,1)="A"),(MID(T6,3,1)="3")),1,0)+IF(AND((LEFT(W6,1)="A"),(MID(W6,3,1)="3")),1,0)+IF(AND((LEFT(Z6,1)="A"),(MID(Z6,3,1)="3")),1,0)+IF(AND((LEFT(AC6,1)="A"),(MID(AC6,3,1)="3")),1,0)+IF(AND((LEFT(AF6,1)="A"),(MID(AF6,3,1)="3")),1,0)+IF(AND((LEFT(AI6,1)="A"),(MID(AI6,3,1)="3")),1,0)+IF(AND((LEFT(AL6,1)="A"),(MID(AL6,3,1)="3")),1,0)+IF(AND((LEFT(N6,1)="B"),(MID(N6,3,1)="3")),1,0)+IF(AND((LEFT(Q6,1)="B"),(MID(Q6,3,1)="3")),1,0)+IF(AND((LEFT(T6,1)="B"),(MID(T6,3,1)="3")),1,0)+IF(AND((LEFT(W6,1)="B"),(MID(W6,3,1)="3")),1,0)+IF(AND((LEFT(Z6,1)="B"),(MID(Z6,3,1)="3")),1,0)+IF(AND((LEFT(AC6,1)="B"),(MID(AC6,3,1)="3")),1,0)+IF(AND((LEFT(AF6,1)="B"),(MID(AF6,3,1)="3")),1,0)+IF(AND((LEFT(AI6,1)="B"),(MID(AI6,3,1)="3")),1,0)+IF(AND((LEFT(AL6,1)="B"),(MID(AL6,3,1)="3")),1,0))</f>
        <v>0</v>
      </c>
      <c r="G6" s="7">
        <f>E6-F6</f>
        <v>2</v>
      </c>
      <c r="H6" s="7">
        <f>SUM(MID(N6,3,1))+(MID(Q6,3,1)+(MID(T6,3,1)+(MID(W6,3,1)+(MID(Z6,3,1)+(MID(AC6,3,1)+(MID(AF6,3,1))+(MID(AI6,3,1))+(MID(AL6,3,1)))))))</f>
        <v>3</v>
      </c>
      <c r="I6" s="7">
        <f>SUM(MID(N6,5,1))+(MID(Q6,5,1)+(MID(T6,5,1)+(MID(W6,5,1)+(MID(Z6,5,1)+(MID(AC6,5,1)+(MID(AF6,5,1))+(MID(AI6,5,1))+(MID(AL6,5,1)))))))</f>
        <v>6</v>
      </c>
      <c r="J6" s="1">
        <f>SUM(P6,S6,V6,Y6,AB6,AE6,AH6,AK6,AN6)</f>
        <v>11.030000000000001</v>
      </c>
      <c r="K6" s="7"/>
      <c r="L6" s="7">
        <f>H6+I6</f>
        <v>9</v>
      </c>
      <c r="M6" s="2">
        <f>IF(ISERROR(J6/L6),0,(J6/L6))</f>
        <v>1.2255555555555557</v>
      </c>
      <c r="N6" s="61" t="s">
        <v>49</v>
      </c>
      <c r="O6" s="1">
        <v>18.45</v>
      </c>
      <c r="P6" s="2">
        <v>4.6100000000000003</v>
      </c>
      <c r="Q6" s="80" t="s">
        <v>88</v>
      </c>
      <c r="R6" s="1">
        <v>21.84</v>
      </c>
      <c r="S6" s="2">
        <v>6.42</v>
      </c>
      <c r="T6" s="57" t="s">
        <v>65</v>
      </c>
      <c r="U6" s="1"/>
      <c r="V6" s="2"/>
      <c r="W6" s="57" t="s">
        <v>65</v>
      </c>
      <c r="X6" s="1"/>
      <c r="Y6" s="2"/>
      <c r="Z6" s="57" t="s">
        <v>65</v>
      </c>
      <c r="AA6" s="1"/>
      <c r="AB6" s="2"/>
      <c r="AC6" s="57" t="s">
        <v>65</v>
      </c>
      <c r="AD6" s="1"/>
      <c r="AE6" s="2"/>
      <c r="AF6" s="57" t="s">
        <v>65</v>
      </c>
      <c r="AG6" s="1"/>
      <c r="AH6" s="2"/>
      <c r="AI6" s="57" t="s">
        <v>65</v>
      </c>
      <c r="AJ6" s="1"/>
      <c r="AK6" s="2"/>
      <c r="AL6" s="57" t="s">
        <v>65</v>
      </c>
      <c r="AM6" s="1"/>
      <c r="AN6" s="2"/>
      <c r="AO6" s="141">
        <f>IF(ISERROR(AVERAGE(O6,R6,U6,X6,AA6,AD6,AG6,AJ6,AM6)),0,(AVERAGE(O6,R6,U6,X6,AA6,AD6,AG6,AJ6,AM6)))</f>
        <v>20.145</v>
      </c>
      <c r="AP6" s="2">
        <f>AO6+F6</f>
        <v>20.145</v>
      </c>
      <c r="AQ6" s="134" t="str">
        <f>BD6</f>
        <v>OO</v>
      </c>
      <c r="AR6" s="143" t="str">
        <f>LEFT(BH6,5)</f>
        <v>OOOOP</v>
      </c>
      <c r="AT6" s="125" t="str">
        <f t="shared" si="0"/>
        <v>O</v>
      </c>
      <c r="AU6" s="125" t="str">
        <f t="shared" si="1"/>
        <v>O</v>
      </c>
      <c r="AV6" s="125" t="str">
        <f t="shared" si="2"/>
        <v/>
      </c>
      <c r="AW6" s="125" t="str">
        <f t="shared" si="3"/>
        <v/>
      </c>
      <c r="AX6" s="125" t="str">
        <f t="shared" si="4"/>
        <v/>
      </c>
      <c r="AY6" s="125" t="str">
        <f t="shared" si="5"/>
        <v/>
      </c>
      <c r="AZ6" s="125" t="str">
        <f t="shared" si="6"/>
        <v/>
      </c>
      <c r="BA6" s="125" t="str">
        <f t="shared" si="7"/>
        <v/>
      </c>
      <c r="BB6" s="125" t="str">
        <f t="shared" si="8"/>
        <v/>
      </c>
      <c r="BD6" t="str">
        <f t="shared" si="9"/>
        <v>OO</v>
      </c>
      <c r="BF6" t="s">
        <v>138</v>
      </c>
      <c r="BH6" s="126" t="str">
        <f t="shared" si="10"/>
        <v>OOOOPPOOOPP</v>
      </c>
    </row>
    <row r="7" spans="2:60" x14ac:dyDescent="0.25">
      <c r="B7" s="64">
        <v>4</v>
      </c>
      <c r="D7" s="40" t="s">
        <v>72</v>
      </c>
      <c r="E7" s="7">
        <f>COUNT(O7,R7,U7,X7,AA7,AD7,AG7,AJ7,AM7)</f>
        <v>2</v>
      </c>
      <c r="F7" s="7">
        <f>SUM(IF(AND((LEFT(N7,1)="A"),(MID(N7,3,1)="3")),1,0)+IF(AND((LEFT(Q7,1)="A"),(MID(Q7,3,1)="3")),1,0)+IF(AND((LEFT(T7,1)="A"),(MID(T7,3,1)="3")),1,0)+IF(AND((LEFT(W7,1)="A"),(MID(W7,3,1)="3")),1,0)+IF(AND((LEFT(Z7,1)="A"),(MID(Z7,3,1)="3")),1,0)+IF(AND((LEFT(AC7,1)="A"),(MID(AC7,3,1)="3")),1,0)+IF(AND((LEFT(AF7,1)="A"),(MID(AF7,3,1)="3")),1,0)+IF(AND((LEFT(AI7,1)="A"),(MID(AI7,3,1)="3")),1,0)+IF(AND((LEFT(AL7,1)="A"),(MID(AL7,3,1)="3")),1,0)+IF(AND((LEFT(N7,1)="B"),(MID(N7,3,1)="3")),1,0)+IF(AND((LEFT(Q7,1)="B"),(MID(Q7,3,1)="3")),1,0)+IF(AND((LEFT(T7,1)="B"),(MID(T7,3,1)="3")),1,0)+IF(AND((LEFT(W7,1)="B"),(MID(W7,3,1)="3")),1,0)+IF(AND((LEFT(Z7,1)="B"),(MID(Z7,3,1)="3")),1,0)+IF(AND((LEFT(AC7,1)="B"),(MID(AC7,3,1)="3")),1,0)+IF(AND((LEFT(AF7,1)="B"),(MID(AF7,3,1)="3")),1,0)+IF(AND((LEFT(AI7,1)="B"),(MID(AI7,3,1)="3")),1,0)+IF(AND((LEFT(AL7,1)="B"),(MID(AL7,3,1)="3")),1,0))</f>
        <v>2</v>
      </c>
      <c r="G7" s="7">
        <f>E7-F7</f>
        <v>0</v>
      </c>
      <c r="H7" s="7">
        <f>SUM(MID(N7,3,1))+(MID(Q7,3,1)+(MID(T7,3,1)+(MID(W7,3,1)+(MID(Z7,3,1)+(MID(AC7,3,1)+(MID(AF7,3,1))+(MID(AI7,3,1))+(MID(AL7,3,1)))))))</f>
        <v>6</v>
      </c>
      <c r="I7" s="7">
        <f>SUM(MID(N7,5,1))+(MID(Q7,5,1)+(MID(T7,5,1)+(MID(W7,5,1)+(MID(Z7,5,1)+(MID(AC7,5,1)+(MID(AF7,5,1))+(MID(AI7,5,1))+(MID(AL7,5,1)))))))</f>
        <v>4</v>
      </c>
      <c r="J7" s="1">
        <f>SUM(P7,S7,V7,Y7,AB7,AE7,AH7,AK7,AN7)</f>
        <v>12.91</v>
      </c>
      <c r="K7" s="7">
        <v>1</v>
      </c>
      <c r="L7" s="7">
        <f>H7+I7</f>
        <v>10</v>
      </c>
      <c r="M7" s="2">
        <f>IF(ISERROR(J7/L7),0,(J7/L7))</f>
        <v>1.2909999999999999</v>
      </c>
      <c r="N7" s="81" t="s">
        <v>18</v>
      </c>
      <c r="O7" s="7">
        <v>16.88</v>
      </c>
      <c r="P7" s="58">
        <v>5.0599999999999996</v>
      </c>
      <c r="Q7" s="165" t="s">
        <v>18</v>
      </c>
      <c r="R7" s="166">
        <v>19.04</v>
      </c>
      <c r="S7" s="167">
        <v>7.85</v>
      </c>
      <c r="T7" s="81" t="s">
        <v>65</v>
      </c>
      <c r="U7" s="7"/>
      <c r="V7" s="58"/>
      <c r="W7" s="81" t="s">
        <v>65</v>
      </c>
      <c r="X7" s="7"/>
      <c r="Y7" s="58"/>
      <c r="Z7" s="81" t="s">
        <v>65</v>
      </c>
      <c r="AA7" s="7"/>
      <c r="AB7" s="58"/>
      <c r="AC7" s="81" t="s">
        <v>65</v>
      </c>
      <c r="AD7" s="7"/>
      <c r="AE7" s="58"/>
      <c r="AF7" s="81" t="s">
        <v>65</v>
      </c>
      <c r="AG7" s="7"/>
      <c r="AH7" s="58"/>
      <c r="AI7" s="81" t="s">
        <v>65</v>
      </c>
      <c r="AJ7" s="7"/>
      <c r="AK7" s="58"/>
      <c r="AL7" s="81" t="s">
        <v>65</v>
      </c>
      <c r="AM7" s="7"/>
      <c r="AN7" s="58"/>
      <c r="AO7" s="53">
        <f>IF(ISERROR(AVERAGE(O7,R7,U7,X7,AA7,AD7,AG7,AJ7,AM7)),0,(AVERAGE(O7,R7,U7,X7,AA7,AD7,AG7,AJ7,AM7)))</f>
        <v>17.96</v>
      </c>
      <c r="AP7" s="2">
        <f>AO7+F7</f>
        <v>19.96</v>
      </c>
      <c r="AQ7" s="134" t="str">
        <f>BD7</f>
        <v>PP</v>
      </c>
      <c r="AR7" s="143" t="str">
        <f>LEFT(BH7,5)</f>
        <v>PPOPP</v>
      </c>
      <c r="AT7" s="125" t="str">
        <f t="shared" si="0"/>
        <v>P</v>
      </c>
      <c r="AU7" s="125" t="str">
        <f t="shared" si="1"/>
        <v>P</v>
      </c>
      <c r="AV7" s="125" t="str">
        <f t="shared" si="2"/>
        <v/>
      </c>
      <c r="AW7" s="125" t="str">
        <f t="shared" si="3"/>
        <v/>
      </c>
      <c r="AX7" s="125" t="str">
        <f t="shared" si="4"/>
        <v/>
      </c>
      <c r="AY7" s="125" t="str">
        <f t="shared" si="5"/>
        <v/>
      </c>
      <c r="AZ7" s="125" t="str">
        <f t="shared" si="6"/>
        <v/>
      </c>
      <c r="BA7" s="125" t="str">
        <f t="shared" si="7"/>
        <v/>
      </c>
      <c r="BB7" s="125" t="str">
        <f t="shared" si="8"/>
        <v/>
      </c>
      <c r="BD7" t="str">
        <f t="shared" si="9"/>
        <v>PP</v>
      </c>
      <c r="BF7" t="s">
        <v>139</v>
      </c>
      <c r="BH7" s="126" t="str">
        <f t="shared" si="10"/>
        <v>PPOPPPPPPPP</v>
      </c>
    </row>
    <row r="8" spans="2:60" x14ac:dyDescent="0.25">
      <c r="B8" s="64">
        <v>5</v>
      </c>
      <c r="D8" s="40" t="s">
        <v>15</v>
      </c>
      <c r="E8" s="7">
        <f>COUNT(O8,R8,U8,X8,AA8,AD8,AG8,AJ8,AM8)</f>
        <v>2</v>
      </c>
      <c r="F8" s="7">
        <f>SUM(IF(AND((LEFT(N8,1)="A"),(MID(N8,3,1)="3")),1,0)+IF(AND((LEFT(Q8,1)="A"),(MID(Q8,3,1)="3")),1,0)+IF(AND((LEFT(T8,1)="A"),(MID(T8,3,1)="3")),1,0)+IF(AND((LEFT(W8,1)="A"),(MID(W8,3,1)="3")),1,0)+IF(AND((LEFT(Z8,1)="A"),(MID(Z8,3,1)="3")),1,0)+IF(AND((LEFT(AC8,1)="A"),(MID(AC8,3,1)="3")),1,0)+IF(AND((LEFT(AF8,1)="A"),(MID(AF8,3,1)="3")),1,0)+IF(AND((LEFT(AI8,1)="A"),(MID(AI8,3,1)="3")),1,0)+IF(AND((LEFT(AL8,1)="A"),(MID(AL8,3,1)="3")),1,0)+IF(AND((LEFT(N8,1)="B"),(MID(N8,3,1)="3")),1,0)+IF(AND((LEFT(Q8,1)="B"),(MID(Q8,3,1)="3")),1,0)+IF(AND((LEFT(T8,1)="B"),(MID(T8,3,1)="3")),1,0)+IF(AND((LEFT(W8,1)="B"),(MID(W8,3,1)="3")),1,0)+IF(AND((LEFT(Z8,1)="B"),(MID(Z8,3,1)="3")),1,0)+IF(AND((LEFT(AC8,1)="B"),(MID(AC8,3,1)="3")),1,0)+IF(AND((LEFT(AF8,1)="B"),(MID(AF8,3,1)="3")),1,0)+IF(AND((LEFT(AI8,1)="B"),(MID(AI8,3,1)="3")),1,0)+IF(AND((LEFT(AL8,1)="B"),(MID(AL8,3,1)="3")),1,0))</f>
        <v>1</v>
      </c>
      <c r="G8" s="7">
        <f>E8-F8</f>
        <v>1</v>
      </c>
      <c r="H8" s="7">
        <f>SUM(MID(N8,3,1))+(MID(Q8,3,1)+(MID(T8,3,1)+(MID(W8,3,1)+(MID(Z8,3,1)+(MID(AC8,3,1)+(MID(AF8,3,1))+(MID(AI8,3,1))+(MID(AL8,3,1)))))))</f>
        <v>5</v>
      </c>
      <c r="I8" s="7">
        <f>SUM(MID(N8,5,1))+(MID(Q8,5,1)+(MID(T8,5,1)+(MID(W8,5,1)+(MID(Z8,5,1)+(MID(AC8,5,1)+(MID(AF8,5,1))+(MID(AI8,5,1))+(MID(AL8,5,1)))))))</f>
        <v>4</v>
      </c>
      <c r="J8" s="1">
        <f>SUM(P8,S8,V8,Y8,AB8,AE8,AH8,AK8,AN8)</f>
        <v>13.76</v>
      </c>
      <c r="K8" s="7"/>
      <c r="L8" s="7">
        <f>H8+I8</f>
        <v>9</v>
      </c>
      <c r="M8" s="2">
        <f>IF(ISERROR(J8/L8),0,(J8/L8))</f>
        <v>1.528888888888889</v>
      </c>
      <c r="N8" s="80" t="s">
        <v>49</v>
      </c>
      <c r="O8" s="1">
        <v>19.829999999999998</v>
      </c>
      <c r="P8" s="2">
        <v>7.55</v>
      </c>
      <c r="Q8" s="81" t="s">
        <v>48</v>
      </c>
      <c r="R8" s="1">
        <v>16.96</v>
      </c>
      <c r="S8" s="2">
        <v>6.21</v>
      </c>
      <c r="T8" s="81" t="s">
        <v>65</v>
      </c>
      <c r="U8" s="1"/>
      <c r="V8" s="2"/>
      <c r="W8" s="81" t="s">
        <v>65</v>
      </c>
      <c r="X8" s="1"/>
      <c r="Y8" s="2"/>
      <c r="Z8" s="81" t="s">
        <v>65</v>
      </c>
      <c r="AA8" s="1"/>
      <c r="AB8" s="2"/>
      <c r="AC8" s="81" t="s">
        <v>65</v>
      </c>
      <c r="AD8" s="1"/>
      <c r="AE8" s="2"/>
      <c r="AF8" s="81" t="s">
        <v>65</v>
      </c>
      <c r="AG8" s="1"/>
      <c r="AH8" s="2"/>
      <c r="AI8" s="81" t="s">
        <v>65</v>
      </c>
      <c r="AJ8" s="1"/>
      <c r="AK8" s="2"/>
      <c r="AL8" s="81" t="s">
        <v>65</v>
      </c>
      <c r="AM8" s="1"/>
      <c r="AN8" s="2"/>
      <c r="AO8" s="53">
        <f>IF(ISERROR(AVERAGE(O8,R8,U8,X8,AA8,AD8,AG8,AJ8,AM8)),0,(AVERAGE(O8,R8,U8,X8,AA8,AD8,AG8,AJ8,AM8)))</f>
        <v>18.395</v>
      </c>
      <c r="AP8" s="2">
        <f>AO8+F8</f>
        <v>19.395</v>
      </c>
      <c r="AQ8" s="134" t="str">
        <f>BD8</f>
        <v>PO</v>
      </c>
      <c r="AR8" s="143" t="str">
        <f>LEFT(BH8,5)</f>
        <v>POPPP</v>
      </c>
      <c r="AT8" s="125" t="str">
        <f t="shared" si="0"/>
        <v>O</v>
      </c>
      <c r="AU8" s="125" t="str">
        <f t="shared" si="1"/>
        <v>P</v>
      </c>
      <c r="AV8" s="125" t="str">
        <f t="shared" si="2"/>
        <v/>
      </c>
      <c r="AW8" s="125" t="str">
        <f t="shared" si="3"/>
        <v/>
      </c>
      <c r="AX8" s="125" t="str">
        <f t="shared" si="4"/>
        <v/>
      </c>
      <c r="AY8" s="125" t="str">
        <f t="shared" si="5"/>
        <v/>
      </c>
      <c r="AZ8" s="125" t="str">
        <f t="shared" si="6"/>
        <v/>
      </c>
      <c r="BA8" s="125" t="str">
        <f t="shared" si="7"/>
        <v/>
      </c>
      <c r="BB8" s="125" t="str">
        <f t="shared" si="8"/>
        <v/>
      </c>
      <c r="BD8" t="str">
        <f t="shared" si="9"/>
        <v>PO</v>
      </c>
      <c r="BF8" t="s">
        <v>140</v>
      </c>
      <c r="BH8" s="126" t="str">
        <f t="shared" si="10"/>
        <v>POPPPPPOPOO</v>
      </c>
    </row>
    <row r="9" spans="2:60" x14ac:dyDescent="0.25">
      <c r="B9" s="64">
        <v>6</v>
      </c>
      <c r="D9" s="40" t="s">
        <v>12</v>
      </c>
      <c r="E9" s="7">
        <f>COUNT(O9,R9,U9,X9,AA9,AD9,AG9,AJ9,AM9)</f>
        <v>2</v>
      </c>
      <c r="F9" s="7">
        <f>SUM(IF(AND((LEFT(N9,1)="A"),(MID(N9,3,1)="3")),1,0)+IF(AND((LEFT(Q9,1)="A"),(MID(Q9,3,1)="3")),1,0)+IF(AND((LEFT(T9,1)="A"),(MID(T9,3,1)="3")),1,0)+IF(AND((LEFT(W9,1)="A"),(MID(W9,3,1)="3")),1,0)+IF(AND((LEFT(Z9,1)="A"),(MID(Z9,3,1)="3")),1,0)+IF(AND((LEFT(AC9,1)="A"),(MID(AC9,3,1)="3")),1,0)+IF(AND((LEFT(AF9,1)="A"),(MID(AF9,3,1)="3")),1,0)+IF(AND((LEFT(AI9,1)="A"),(MID(AI9,3,1)="3")),1,0)+IF(AND((LEFT(AL9,1)="A"),(MID(AL9,3,1)="3")),1,0)+IF(AND((LEFT(N9,1)="B"),(MID(N9,3,1)="3")),1,0)+IF(AND((LEFT(Q9,1)="B"),(MID(Q9,3,1)="3")),1,0)+IF(AND((LEFT(T9,1)="B"),(MID(T9,3,1)="3")),1,0)+IF(AND((LEFT(W9,1)="B"),(MID(W9,3,1)="3")),1,0)+IF(AND((LEFT(Z9,1)="B"),(MID(Z9,3,1)="3")),1,0)+IF(AND((LEFT(AC9,1)="B"),(MID(AC9,3,1)="3")),1,0)+IF(AND((LEFT(AF9,1)="B"),(MID(AF9,3,1)="3")),1,0)+IF(AND((LEFT(AI9,1)="B"),(MID(AI9,3,1)="3")),1,0)+IF(AND((LEFT(AL9,1)="B"),(MID(AL9,3,1)="3")),1,0))</f>
        <v>2</v>
      </c>
      <c r="G9" s="7">
        <f>E9-F9</f>
        <v>0</v>
      </c>
      <c r="H9" s="7">
        <f>SUM(MID(N9,3,1))+(MID(Q9,3,1)+(MID(T9,3,1)+(MID(W9,3,1)+(MID(Z9,3,1)+(MID(AC9,3,1)+(MID(AF9,3,1))+(MID(AI9,3,1))+(MID(AL9,3,1)))))))</f>
        <v>6</v>
      </c>
      <c r="I9" s="7">
        <f>SUM(MID(N9,5,1))+(MID(Q9,5,1)+(MID(T9,5,1)+(MID(W9,5,1)+(MID(Z9,5,1)+(MID(AC9,5,1)+(MID(AF9,5,1))+(MID(AI9,5,1))+(MID(AL9,5,1)))))))</f>
        <v>2</v>
      </c>
      <c r="J9" s="1">
        <f>SUM(P9,S9,V9,Y9,AB9,AE9,AH9,AK9,AN9)</f>
        <v>7.85</v>
      </c>
      <c r="K9" s="7"/>
      <c r="L9" s="7">
        <f>H9+I9</f>
        <v>8</v>
      </c>
      <c r="M9" s="2">
        <f>IF(ISERROR(J9/L9),0,(J9/L9))</f>
        <v>0.98124999999999996</v>
      </c>
      <c r="N9" s="62" t="s">
        <v>26</v>
      </c>
      <c r="O9" s="7">
        <v>18.670000000000002</v>
      </c>
      <c r="P9" s="58">
        <v>4.45</v>
      </c>
      <c r="Q9" s="81" t="s">
        <v>26</v>
      </c>
      <c r="R9" s="7">
        <v>15.22</v>
      </c>
      <c r="S9" s="58">
        <v>3.4</v>
      </c>
      <c r="T9" s="57" t="s">
        <v>65</v>
      </c>
      <c r="U9" s="7"/>
      <c r="V9" s="58"/>
      <c r="W9" s="57" t="s">
        <v>65</v>
      </c>
      <c r="X9" s="7"/>
      <c r="Y9" s="58"/>
      <c r="Z9" s="57" t="s">
        <v>65</v>
      </c>
      <c r="AA9" s="7"/>
      <c r="AB9" s="58"/>
      <c r="AC9" s="57" t="s">
        <v>65</v>
      </c>
      <c r="AD9" s="7"/>
      <c r="AE9" s="58"/>
      <c r="AF9" s="57" t="s">
        <v>65</v>
      </c>
      <c r="AG9" s="7"/>
      <c r="AH9" s="58"/>
      <c r="AI9" s="57" t="s">
        <v>65</v>
      </c>
      <c r="AJ9" s="7"/>
      <c r="AK9" s="58"/>
      <c r="AL9" s="57" t="s">
        <v>65</v>
      </c>
      <c r="AM9" s="7"/>
      <c r="AN9" s="58"/>
      <c r="AO9" s="53">
        <f>IF(ISERROR(AVERAGE(O9,R9,U9,X9,AA9,AD9,AG9,AJ9,AM9)),0,(AVERAGE(O9,R9,U9,X9,AA9,AD9,AG9,AJ9,AM9)))</f>
        <v>16.945</v>
      </c>
      <c r="AP9" s="2">
        <f>AO9+F9</f>
        <v>18.945</v>
      </c>
      <c r="AQ9" s="134" t="str">
        <f>BD9</f>
        <v>PP</v>
      </c>
      <c r="AR9" s="143" t="str">
        <f>LEFT(BH9,5)</f>
        <v>PPPPP</v>
      </c>
      <c r="AT9" s="125" t="str">
        <f t="shared" si="0"/>
        <v>P</v>
      </c>
      <c r="AU9" s="125" t="str">
        <f t="shared" si="1"/>
        <v>P</v>
      </c>
      <c r="AV9" s="125" t="str">
        <f t="shared" si="2"/>
        <v/>
      </c>
      <c r="AW9" s="125" t="str">
        <f t="shared" si="3"/>
        <v/>
      </c>
      <c r="AX9" s="125" t="str">
        <f t="shared" si="4"/>
        <v/>
      </c>
      <c r="AY9" s="125" t="str">
        <f t="shared" si="5"/>
        <v/>
      </c>
      <c r="AZ9" s="125" t="str">
        <f t="shared" si="6"/>
        <v/>
      </c>
      <c r="BA9" s="125" t="str">
        <f t="shared" si="7"/>
        <v/>
      </c>
      <c r="BB9" s="125" t="str">
        <f t="shared" si="8"/>
        <v/>
      </c>
      <c r="BD9" t="str">
        <f t="shared" si="9"/>
        <v>PP</v>
      </c>
      <c r="BF9" t="s">
        <v>135</v>
      </c>
      <c r="BH9" s="126" t="str">
        <f t="shared" si="10"/>
        <v>PPPPPPPOPPP</v>
      </c>
    </row>
    <row r="10" spans="2:60" x14ac:dyDescent="0.25">
      <c r="B10" s="64">
        <v>7</v>
      </c>
      <c r="D10" s="40" t="s">
        <v>10</v>
      </c>
      <c r="E10" s="7">
        <f>COUNT(O10,R10,U10,X10,AA10,AD10,AG10,AJ10,AM10)</f>
        <v>2</v>
      </c>
      <c r="F10" s="7">
        <f>SUM(IF(AND((LEFT(N10,1)="A"),(MID(N10,3,1)="3")),1,0)+IF(AND((LEFT(Q10,1)="A"),(MID(Q10,3,1)="3")),1,0)+IF(AND((LEFT(T10,1)="A"),(MID(T10,3,1)="3")),1,0)+IF(AND((LEFT(W10,1)="A"),(MID(W10,3,1)="3")),1,0)+IF(AND((LEFT(Z10,1)="A"),(MID(Z10,3,1)="3")),1,0)+IF(AND((LEFT(AC10,1)="A"),(MID(AC10,3,1)="3")),1,0)+IF(AND((LEFT(AF10,1)="A"),(MID(AF10,3,1)="3")),1,0)+IF(AND((LEFT(AI10,1)="A"),(MID(AI10,3,1)="3")),1,0)+IF(AND((LEFT(AL10,1)="A"),(MID(AL10,3,1)="3")),1,0)+IF(AND((LEFT(N10,1)="B"),(MID(N10,3,1)="3")),1,0)+IF(AND((LEFT(Q10,1)="B"),(MID(Q10,3,1)="3")),1,0)+IF(AND((LEFT(T10,1)="B"),(MID(T10,3,1)="3")),1,0)+IF(AND((LEFT(W10,1)="B"),(MID(W10,3,1)="3")),1,0)+IF(AND((LEFT(Z10,1)="B"),(MID(Z10,3,1)="3")),1,0)+IF(AND((LEFT(AC10,1)="B"),(MID(AC10,3,1)="3")),1,0)+IF(AND((LEFT(AF10,1)="B"),(MID(AF10,3,1)="3")),1,0)+IF(AND((LEFT(AI10,1)="B"),(MID(AI10,3,1)="3")),1,0)+IF(AND((LEFT(AL10,1)="B"),(MID(AL10,3,1)="3")),1,0))</f>
        <v>1</v>
      </c>
      <c r="G10" s="7">
        <f>E10-F10</f>
        <v>1</v>
      </c>
      <c r="H10" s="7">
        <f>SUM(MID(N10,3,1))+(MID(Q10,3,1)+(MID(T10,3,1)+(MID(W10,3,1)+(MID(Z10,3,1)+(MID(AC10,3,1)+(MID(AF10,3,1))+(MID(AI10,3,1))+(MID(AL10,3,1)))))))</f>
        <v>4</v>
      </c>
      <c r="I10" s="7">
        <f>SUM(MID(N10,5,1))+(MID(Q10,5,1)+(MID(T10,5,1)+(MID(W10,5,1)+(MID(Z10,5,1)+(MID(AC10,5,1)+(MID(AF10,5,1))+(MID(AI10,5,1))+(MID(AL10,5,1)))))))</f>
        <v>3</v>
      </c>
      <c r="J10" s="1">
        <f>SUM(P10,S10,V10,Y10,AB10,AE10,AH10,AK10,AN10)</f>
        <v>8.51</v>
      </c>
      <c r="K10" s="7"/>
      <c r="L10" s="7">
        <f>H10+I10</f>
        <v>7</v>
      </c>
      <c r="M10" s="2">
        <f>IF(ISERROR(J10/L10),0,(J10/L10))</f>
        <v>1.2157142857142857</v>
      </c>
      <c r="N10" s="80" t="s">
        <v>88</v>
      </c>
      <c r="O10" s="7">
        <v>20.46</v>
      </c>
      <c r="P10" s="58">
        <v>4</v>
      </c>
      <c r="Q10" s="81" t="s">
        <v>20</v>
      </c>
      <c r="R10" s="7">
        <v>15.03</v>
      </c>
      <c r="S10" s="58">
        <v>4.51</v>
      </c>
      <c r="T10" s="81" t="s">
        <v>65</v>
      </c>
      <c r="U10" s="7"/>
      <c r="V10" s="58"/>
      <c r="W10" s="81" t="s">
        <v>65</v>
      </c>
      <c r="X10" s="7"/>
      <c r="Y10" s="58"/>
      <c r="Z10" s="81" t="s">
        <v>65</v>
      </c>
      <c r="AA10" s="7"/>
      <c r="AB10" s="58"/>
      <c r="AC10" s="81" t="s">
        <v>65</v>
      </c>
      <c r="AD10" s="7"/>
      <c r="AE10" s="58"/>
      <c r="AF10" s="81" t="s">
        <v>65</v>
      </c>
      <c r="AG10" s="7"/>
      <c r="AH10" s="58"/>
      <c r="AI10" s="81" t="s">
        <v>65</v>
      </c>
      <c r="AJ10" s="7"/>
      <c r="AK10" s="58"/>
      <c r="AL10" s="81" t="s">
        <v>65</v>
      </c>
      <c r="AM10" s="7"/>
      <c r="AN10" s="58"/>
      <c r="AO10" s="53">
        <f>IF(ISERROR(AVERAGE(O10,R10,U10,X10,AA10,AD10,AG10,AJ10,AM10)),0,(AVERAGE(O10,R10,U10,X10,AA10,AD10,AG10,AJ10,AM10)))</f>
        <v>17.745000000000001</v>
      </c>
      <c r="AP10" s="2">
        <f>AO10+F10</f>
        <v>18.745000000000001</v>
      </c>
      <c r="AQ10" s="134" t="str">
        <f>BD10</f>
        <v>PO</v>
      </c>
      <c r="AR10" s="143" t="str">
        <f>LEFT(BH10,5)</f>
        <v>POPOO</v>
      </c>
      <c r="AT10" s="125" t="str">
        <f t="shared" si="0"/>
        <v>O</v>
      </c>
      <c r="AU10" s="125" t="str">
        <f t="shared" si="1"/>
        <v>P</v>
      </c>
      <c r="AV10" s="125" t="str">
        <f t="shared" si="2"/>
        <v/>
      </c>
      <c r="AW10" s="125" t="str">
        <f t="shared" si="3"/>
        <v/>
      </c>
      <c r="AX10" s="125" t="str">
        <f t="shared" si="4"/>
        <v/>
      </c>
      <c r="AY10" s="125" t="str">
        <f t="shared" si="5"/>
        <v/>
      </c>
      <c r="AZ10" s="125" t="str">
        <f t="shared" si="6"/>
        <v/>
      </c>
      <c r="BA10" s="125" t="str">
        <f t="shared" si="7"/>
        <v/>
      </c>
      <c r="BB10" s="125" t="str">
        <f t="shared" si="8"/>
        <v/>
      </c>
      <c r="BD10" t="str">
        <f t="shared" si="9"/>
        <v>PO</v>
      </c>
      <c r="BF10" t="s">
        <v>141</v>
      </c>
      <c r="BH10" s="126" t="str">
        <f t="shared" si="10"/>
        <v>POPOOPPOOOP</v>
      </c>
    </row>
    <row r="11" spans="2:60" x14ac:dyDescent="0.25">
      <c r="B11" s="64">
        <v>8</v>
      </c>
      <c r="D11" s="40" t="s">
        <v>51</v>
      </c>
      <c r="E11" s="7">
        <f>COUNT(O11,R11,U11,X11,AA11,AD11,AG11,AJ11,AM11)</f>
        <v>2</v>
      </c>
      <c r="F11" s="7">
        <f>SUM(IF(AND((LEFT(N11,1)="A"),(MID(N11,3,1)="3")),1,0)+IF(AND((LEFT(Q11,1)="A"),(MID(Q11,3,1)="3")),1,0)+IF(AND((LEFT(T11,1)="A"),(MID(T11,3,1)="3")),1,0)+IF(AND((LEFT(W11,1)="A"),(MID(W11,3,1)="3")),1,0)+IF(AND((LEFT(Z11,1)="A"),(MID(Z11,3,1)="3")),1,0)+IF(AND((LEFT(AC11,1)="A"),(MID(AC11,3,1)="3")),1,0)+IF(AND((LEFT(AF11,1)="A"),(MID(AF11,3,1)="3")),1,0)+IF(AND((LEFT(AI11,1)="A"),(MID(AI11,3,1)="3")),1,0)+IF(AND((LEFT(AL11,1)="A"),(MID(AL11,3,1)="3")),1,0)+IF(AND((LEFT(N11,1)="B"),(MID(N11,3,1)="3")),1,0)+IF(AND((LEFT(Q11,1)="B"),(MID(Q11,3,1)="3")),1,0)+IF(AND((LEFT(T11,1)="B"),(MID(T11,3,1)="3")),1,0)+IF(AND((LEFT(W11,1)="B"),(MID(W11,3,1)="3")),1,0)+IF(AND((LEFT(Z11,1)="B"),(MID(Z11,3,1)="3")),1,0)+IF(AND((LEFT(AC11,1)="B"),(MID(AC11,3,1)="3")),1,0)+IF(AND((LEFT(AF11,1)="B"),(MID(AF11,3,1)="3")),1,0)+IF(AND((LEFT(AI11,1)="B"),(MID(AI11,3,1)="3")),1,0)+IF(AND((LEFT(AL11,1)="B"),(MID(AL11,3,1)="3")),1,0))</f>
        <v>1</v>
      </c>
      <c r="G11" s="7">
        <f>E11-F11</f>
        <v>1</v>
      </c>
      <c r="H11" s="7">
        <f>SUM(MID(N11,3,1))+(MID(Q11,3,1)+(MID(T11,3,1)+(MID(W11,3,1)+(MID(Z11,3,1)+(MID(AC11,3,1)+(MID(AF11,3,1))+(MID(AI11,3,1))+(MID(AL11,3,1)))))))</f>
        <v>4</v>
      </c>
      <c r="I11" s="7">
        <f>SUM(MID(N11,5,1))+(MID(Q11,5,1)+(MID(T11,5,1)+(MID(W11,5,1)+(MID(Z11,5,1)+(MID(AC11,5,1)+(MID(AF11,5,1))+(MID(AI11,5,1))+(MID(AL11,5,1)))))))</f>
        <v>5</v>
      </c>
      <c r="J11" s="1">
        <f>SUM(P11,S11,V11,Y11,AB11,AE11,AH11,AK11,AN11)</f>
        <v>11.85</v>
      </c>
      <c r="K11" s="7"/>
      <c r="L11" s="7">
        <f>H11+I11</f>
        <v>9</v>
      </c>
      <c r="M11" s="2">
        <f>IF(ISERROR(J11/L11),0,(J11/L11))</f>
        <v>1.3166666666666667</v>
      </c>
      <c r="N11" s="81" t="s">
        <v>89</v>
      </c>
      <c r="O11" s="7">
        <v>18.36</v>
      </c>
      <c r="P11" s="58">
        <v>6.05</v>
      </c>
      <c r="Q11" s="80" t="s">
        <v>88</v>
      </c>
      <c r="R11" s="7">
        <v>16.36</v>
      </c>
      <c r="S11" s="58">
        <v>5.8</v>
      </c>
      <c r="T11" s="57" t="s">
        <v>65</v>
      </c>
      <c r="U11" s="7"/>
      <c r="V11" s="58"/>
      <c r="W11" s="57" t="s">
        <v>65</v>
      </c>
      <c r="X11" s="7"/>
      <c r="Y11" s="58"/>
      <c r="Z11" s="57" t="s">
        <v>65</v>
      </c>
      <c r="AA11" s="7"/>
      <c r="AB11" s="58"/>
      <c r="AC11" s="57" t="s">
        <v>65</v>
      </c>
      <c r="AD11" s="7"/>
      <c r="AE11" s="58"/>
      <c r="AF11" s="57" t="s">
        <v>65</v>
      </c>
      <c r="AG11" s="7"/>
      <c r="AH11" s="58"/>
      <c r="AI11" s="57" t="s">
        <v>65</v>
      </c>
      <c r="AJ11" s="7"/>
      <c r="AK11" s="58"/>
      <c r="AL11" s="57" t="s">
        <v>65</v>
      </c>
      <c r="AM11" s="7"/>
      <c r="AN11" s="58"/>
      <c r="AO11" s="53">
        <f>IF(ISERROR(AVERAGE(O11,R11,U11,X11,AA11,AD11,AG11,AJ11,AM11)),0,(AVERAGE(O11,R11,U11,X11,AA11,AD11,AG11,AJ11,AM11)))</f>
        <v>17.36</v>
      </c>
      <c r="AP11" s="2">
        <f>AO11+F11</f>
        <v>18.36</v>
      </c>
      <c r="AQ11" s="134" t="str">
        <f>BD11</f>
        <v>OP</v>
      </c>
      <c r="AR11" s="143" t="str">
        <f>LEFT(BH11,5)</f>
        <v>OPPPO</v>
      </c>
      <c r="AT11" s="125" t="str">
        <f t="shared" si="0"/>
        <v>P</v>
      </c>
      <c r="AU11" s="125" t="str">
        <f t="shared" si="1"/>
        <v>O</v>
      </c>
      <c r="AV11" s="125" t="str">
        <f t="shared" si="2"/>
        <v/>
      </c>
      <c r="AW11" s="125" t="str">
        <f t="shared" si="3"/>
        <v/>
      </c>
      <c r="AX11" s="125" t="str">
        <f t="shared" si="4"/>
        <v/>
      </c>
      <c r="AY11" s="125" t="str">
        <f t="shared" si="5"/>
        <v/>
      </c>
      <c r="AZ11" s="125" t="str">
        <f t="shared" si="6"/>
        <v/>
      </c>
      <c r="BA11" s="125" t="str">
        <f t="shared" si="7"/>
        <v/>
      </c>
      <c r="BB11" s="125" t="str">
        <f t="shared" si="8"/>
        <v/>
      </c>
      <c r="BD11" t="str">
        <f t="shared" si="9"/>
        <v>OP</v>
      </c>
      <c r="BF11" t="s">
        <v>142</v>
      </c>
      <c r="BH11" s="126" t="str">
        <f t="shared" si="10"/>
        <v>OPPPOPPPOPP</v>
      </c>
    </row>
    <row r="12" spans="2:60" x14ac:dyDescent="0.25">
      <c r="B12" s="64">
        <v>9</v>
      </c>
      <c r="D12" s="40" t="s">
        <v>14</v>
      </c>
      <c r="E12" s="7">
        <f>COUNT(O12,R12,U12,X12,AA12,AD12,AG12,AJ12,AM12)</f>
        <v>2</v>
      </c>
      <c r="F12" s="7">
        <f>SUM(IF(AND((LEFT(N12,1)="A"),(MID(N12,3,1)="3")),1,0)+IF(AND((LEFT(Q12,1)="A"),(MID(Q12,3,1)="3")),1,0)+IF(AND((LEFT(T12,1)="A"),(MID(T12,3,1)="3")),1,0)+IF(AND((LEFT(W12,1)="A"),(MID(W12,3,1)="3")),1,0)+IF(AND((LEFT(Z12,1)="A"),(MID(Z12,3,1)="3")),1,0)+IF(AND((LEFT(AC12,1)="A"),(MID(AC12,3,1)="3")),1,0)+IF(AND((LEFT(AF12,1)="A"),(MID(AF12,3,1)="3")),1,0)+IF(AND((LEFT(AI12,1)="A"),(MID(AI12,3,1)="3")),1,0)+IF(AND((LEFT(AL12,1)="A"),(MID(AL12,3,1)="3")),1,0)+IF(AND((LEFT(N12,1)="B"),(MID(N12,3,1)="3")),1,0)+IF(AND((LEFT(Q12,1)="B"),(MID(Q12,3,1)="3")),1,0)+IF(AND((LEFT(T12,1)="B"),(MID(T12,3,1)="3")),1,0)+IF(AND((LEFT(W12,1)="B"),(MID(W12,3,1)="3")),1,0)+IF(AND((LEFT(Z12,1)="B"),(MID(Z12,3,1)="3")),1,0)+IF(AND((LEFT(AC12,1)="B"),(MID(AC12,3,1)="3")),1,0)+IF(AND((LEFT(AF12,1)="B"),(MID(AF12,3,1)="3")),1,0)+IF(AND((LEFT(AI12,1)="B"),(MID(AI12,3,1)="3")),1,0)+IF(AND((LEFT(AL12,1)="B"),(MID(AL12,3,1)="3")),1,0))</f>
        <v>1</v>
      </c>
      <c r="G12" s="7">
        <f>E12-F12</f>
        <v>1</v>
      </c>
      <c r="H12" s="7">
        <f>SUM(MID(N12,3,1))+(MID(Q12,3,1)+(MID(T12,3,1)+(MID(W12,3,1)+(MID(Z12,3,1)+(MID(AC12,3,1)+(MID(AF12,3,1))+(MID(AI12,3,1))+(MID(AL12,3,1)))))))</f>
        <v>3</v>
      </c>
      <c r="I12" s="7">
        <f>SUM(MID(N12,5,1))+(MID(Q12,5,1)+(MID(T12,5,1)+(MID(W12,5,1)+(MID(Z12,5,1)+(MID(AC12,5,1)+(MID(AF12,5,1))+(MID(AI12,5,1))+(MID(AL12,5,1)))))))</f>
        <v>5</v>
      </c>
      <c r="J12" s="1">
        <f>SUM(P12,S12,V12,Y12,AB12,AE12,AH12,AK12,AN12)</f>
        <v>9.9700000000000006</v>
      </c>
      <c r="K12" s="7"/>
      <c r="L12" s="7">
        <f>H12+I12</f>
        <v>8</v>
      </c>
      <c r="M12" s="2">
        <f>IF(ISERROR(J12/L12),0,(J12/L12))</f>
        <v>1.2462500000000001</v>
      </c>
      <c r="N12" s="61" t="s">
        <v>50</v>
      </c>
      <c r="O12" s="7">
        <v>16.940000000000001</v>
      </c>
      <c r="P12" s="58">
        <v>4.4000000000000004</v>
      </c>
      <c r="Q12" s="81" t="s">
        <v>89</v>
      </c>
      <c r="R12" s="1">
        <v>17.66</v>
      </c>
      <c r="S12" s="2">
        <v>5.57</v>
      </c>
      <c r="T12" s="81" t="s">
        <v>65</v>
      </c>
      <c r="U12" s="1"/>
      <c r="V12" s="2"/>
      <c r="W12" s="81" t="s">
        <v>65</v>
      </c>
      <c r="X12" s="1"/>
      <c r="Y12" s="2"/>
      <c r="Z12" s="81" t="s">
        <v>65</v>
      </c>
      <c r="AA12" s="1"/>
      <c r="AB12" s="2"/>
      <c r="AC12" s="81" t="s">
        <v>65</v>
      </c>
      <c r="AD12" s="1"/>
      <c r="AE12" s="2"/>
      <c r="AF12" s="81" t="s">
        <v>65</v>
      </c>
      <c r="AG12" s="1"/>
      <c r="AH12" s="2"/>
      <c r="AI12" s="81" t="s">
        <v>65</v>
      </c>
      <c r="AJ12" s="1"/>
      <c r="AK12" s="2"/>
      <c r="AL12" s="81" t="s">
        <v>65</v>
      </c>
      <c r="AM12" s="1"/>
      <c r="AN12" s="2"/>
      <c r="AO12" s="53">
        <f>IF(ISERROR(AVERAGE(O12,R12,U12,X12,AA12,AD12,AG12,AJ12,AM12)),0,(AVERAGE(O12,R12,U12,X12,AA12,AD12,AG12,AJ12,AM12)))</f>
        <v>17.3</v>
      </c>
      <c r="AP12" s="2">
        <f>AO12+F12</f>
        <v>18.3</v>
      </c>
      <c r="AQ12" s="134" t="str">
        <f>BD12</f>
        <v>PO</v>
      </c>
      <c r="AR12" s="143" t="str">
        <f>LEFT(BH12,5)</f>
        <v>POPPO</v>
      </c>
      <c r="AT12" s="125" t="str">
        <f t="shared" si="0"/>
        <v>O</v>
      </c>
      <c r="AU12" s="125" t="str">
        <f t="shared" si="1"/>
        <v>P</v>
      </c>
      <c r="AV12" s="125" t="str">
        <f t="shared" si="2"/>
        <v/>
      </c>
      <c r="AW12" s="125" t="str">
        <f t="shared" si="3"/>
        <v/>
      </c>
      <c r="AX12" s="125" t="str">
        <f t="shared" si="4"/>
        <v/>
      </c>
      <c r="AY12" s="125" t="str">
        <f t="shared" si="5"/>
        <v/>
      </c>
      <c r="AZ12" s="125" t="str">
        <f t="shared" si="6"/>
        <v/>
      </c>
      <c r="BA12" s="125" t="str">
        <f t="shared" si="7"/>
        <v/>
      </c>
      <c r="BB12" s="125" t="str">
        <f t="shared" si="8"/>
        <v/>
      </c>
      <c r="BD12" t="str">
        <f t="shared" si="9"/>
        <v>PO</v>
      </c>
      <c r="BF12" t="s">
        <v>143</v>
      </c>
      <c r="BH12" s="126" t="str">
        <f t="shared" si="10"/>
        <v>POPPOO</v>
      </c>
    </row>
    <row r="13" spans="2:60" x14ac:dyDescent="0.25">
      <c r="B13" s="64">
        <v>10</v>
      </c>
      <c r="D13" s="40" t="s">
        <v>11</v>
      </c>
      <c r="E13" s="7">
        <f>COUNT(O13,R13,U13,X13,AA13,AD13,AG13,AJ13,AM13)</f>
        <v>2</v>
      </c>
      <c r="F13" s="7">
        <f>SUM(IF(AND((LEFT(N13,1)="A"),(MID(N13,3,1)="3")),1,0)+IF(AND((LEFT(Q13,1)="A"),(MID(Q13,3,1)="3")),1,0)+IF(AND((LEFT(T13,1)="A"),(MID(T13,3,1)="3")),1,0)+IF(AND((LEFT(W13,1)="A"),(MID(W13,3,1)="3")),1,0)+IF(AND((LEFT(Z13,1)="A"),(MID(Z13,3,1)="3")),1,0)+IF(AND((LEFT(AC13,1)="A"),(MID(AC13,3,1)="3")),1,0)+IF(AND((LEFT(AF13,1)="A"),(MID(AF13,3,1)="3")),1,0)+IF(AND((LEFT(AI13,1)="A"),(MID(AI13,3,1)="3")),1,0)+IF(AND((LEFT(AL13,1)="A"),(MID(AL13,3,1)="3")),1,0)+IF(AND((LEFT(N13,1)="B"),(MID(N13,3,1)="3")),1,0)+IF(AND((LEFT(Q13,1)="B"),(MID(Q13,3,1)="3")),1,0)+IF(AND((LEFT(T13,1)="B"),(MID(T13,3,1)="3")),1,0)+IF(AND((LEFT(W13,1)="B"),(MID(W13,3,1)="3")),1,0)+IF(AND((LEFT(Z13,1)="B"),(MID(Z13,3,1)="3")),1,0)+IF(AND((LEFT(AC13,1)="B"),(MID(AC13,3,1)="3")),1,0)+IF(AND((LEFT(AF13,1)="B"),(MID(AF13,3,1)="3")),1,0)+IF(AND((LEFT(AI13,1)="B"),(MID(AI13,3,1)="3")),1,0)+IF(AND((LEFT(AL13,1)="B"),(MID(AL13,3,1)="3")),1,0))</f>
        <v>1</v>
      </c>
      <c r="G13" s="7">
        <f>E13-F13</f>
        <v>1</v>
      </c>
      <c r="H13" s="7">
        <f>SUM(MID(N13,3,1))+(MID(Q13,3,1)+(MID(T13,3,1)+(MID(W13,3,1)+(MID(Z13,3,1)+(MID(AC13,3,1)+(MID(AF13,3,1))+(MID(AI13,3,1))+(MID(AL13,3,1)))))))</f>
        <v>4</v>
      </c>
      <c r="I13" s="7">
        <f>SUM(MID(N13,5,1))+(MID(Q13,5,1)+(MID(T13,5,1)+(MID(W13,5,1)+(MID(Z13,5,1)+(MID(AC13,5,1)+(MID(AF13,5,1))+(MID(AI13,5,1))+(MID(AL13,5,1)))))))</f>
        <v>5</v>
      </c>
      <c r="J13" s="1">
        <f>SUM(P13,S13,V13,Y13,AB13,AE13,AH13,AK13,AN13)</f>
        <v>6.57</v>
      </c>
      <c r="K13" s="7"/>
      <c r="L13" s="7">
        <f>H13+I13</f>
        <v>9</v>
      </c>
      <c r="M13" s="2">
        <f>IF(ISERROR(J13/L13),0,(J13/L13))</f>
        <v>0.73</v>
      </c>
      <c r="N13" s="80" t="s">
        <v>21</v>
      </c>
      <c r="O13" s="7">
        <v>16.989999999999998</v>
      </c>
      <c r="P13" s="58">
        <v>3.21</v>
      </c>
      <c r="Q13" s="81" t="s">
        <v>18</v>
      </c>
      <c r="R13" s="7">
        <v>16.8</v>
      </c>
      <c r="S13" s="58">
        <v>3.36</v>
      </c>
      <c r="T13" s="57" t="s">
        <v>65</v>
      </c>
      <c r="U13" s="7"/>
      <c r="V13" s="58"/>
      <c r="W13" s="57" t="s">
        <v>65</v>
      </c>
      <c r="X13" s="7"/>
      <c r="Y13" s="58"/>
      <c r="Z13" s="57" t="s">
        <v>65</v>
      </c>
      <c r="AA13" s="7"/>
      <c r="AB13" s="58"/>
      <c r="AC13" s="57" t="s">
        <v>65</v>
      </c>
      <c r="AD13" s="7"/>
      <c r="AE13" s="58"/>
      <c r="AF13" s="57" t="s">
        <v>65</v>
      </c>
      <c r="AG13" s="7"/>
      <c r="AH13" s="58"/>
      <c r="AI13" s="57" t="s">
        <v>65</v>
      </c>
      <c r="AJ13" s="7"/>
      <c r="AK13" s="58"/>
      <c r="AL13" s="57" t="s">
        <v>65</v>
      </c>
      <c r="AM13" s="7"/>
      <c r="AN13" s="58"/>
      <c r="AO13" s="53">
        <f>IF(ISERROR(AVERAGE(O13,R13,U13,X13,AA13,AD13,AG13,AJ13,AM13)),0,(AVERAGE(O13,R13,U13,X13,AA13,AD13,AG13,AJ13,AM13)))</f>
        <v>16.895</v>
      </c>
      <c r="AP13" s="2">
        <f>AO13+F13</f>
        <v>17.895</v>
      </c>
      <c r="AQ13" s="134" t="str">
        <f>BD13</f>
        <v>PO</v>
      </c>
      <c r="AR13" s="143" t="str">
        <f>LEFT(BH13,5)</f>
        <v>POPPP</v>
      </c>
      <c r="AT13" s="125" t="str">
        <f t="shared" si="0"/>
        <v>O</v>
      </c>
      <c r="AU13" s="125" t="str">
        <f t="shared" si="1"/>
        <v>P</v>
      </c>
      <c r="AV13" s="125" t="str">
        <f t="shared" si="2"/>
        <v/>
      </c>
      <c r="AW13" s="125" t="str">
        <f t="shared" si="3"/>
        <v/>
      </c>
      <c r="AX13" s="125" t="str">
        <f t="shared" si="4"/>
        <v/>
      </c>
      <c r="AY13" s="125" t="str">
        <f t="shared" si="5"/>
        <v/>
      </c>
      <c r="AZ13" s="125" t="str">
        <f t="shared" si="6"/>
        <v/>
      </c>
      <c r="BA13" s="125" t="str">
        <f t="shared" si="7"/>
        <v/>
      </c>
      <c r="BB13" s="125" t="str">
        <f t="shared" si="8"/>
        <v/>
      </c>
      <c r="BD13" t="str">
        <f t="shared" si="9"/>
        <v>PO</v>
      </c>
      <c r="BF13" t="s">
        <v>144</v>
      </c>
      <c r="BH13" s="126" t="str">
        <f t="shared" si="10"/>
        <v>POPPPOPOPOO</v>
      </c>
    </row>
    <row r="14" spans="2:60" x14ac:dyDescent="0.25">
      <c r="B14" s="64">
        <v>11</v>
      </c>
      <c r="D14" s="40" t="s">
        <v>124</v>
      </c>
      <c r="E14" s="7">
        <f>COUNT(O14,R14,U14,X14,AA14,AD14,AG14,AJ14,AM14)</f>
        <v>2</v>
      </c>
      <c r="F14" s="7">
        <f>SUM(IF(AND((LEFT(N14,1)="A"),(MID(N14,3,1)="3")),1,0)+IF(AND((LEFT(Q14,1)="A"),(MID(Q14,3,1)="3")),1,0)+IF(AND((LEFT(T14,1)="A"),(MID(T14,3,1)="3")),1,0)+IF(AND((LEFT(W14,1)="A"),(MID(W14,3,1)="3")),1,0)+IF(AND((LEFT(Z14,1)="A"),(MID(Z14,3,1)="3")),1,0)+IF(AND((LEFT(AC14,1)="A"),(MID(AC14,3,1)="3")),1,0)+IF(AND((LEFT(AF14,1)="A"),(MID(AF14,3,1)="3")),1,0)+IF(AND((LEFT(AI14,1)="A"),(MID(AI14,3,1)="3")),1,0)+IF(AND((LEFT(AL14,1)="A"),(MID(AL14,3,1)="3")),1,0)+IF(AND((LEFT(N14,1)="B"),(MID(N14,3,1)="3")),1,0)+IF(AND((LEFT(Q14,1)="B"),(MID(Q14,3,1)="3")),1,0)+IF(AND((LEFT(T14,1)="B"),(MID(T14,3,1)="3")),1,0)+IF(AND((LEFT(W14,1)="B"),(MID(W14,3,1)="3")),1,0)+IF(AND((LEFT(Z14,1)="B"),(MID(Z14,3,1)="3")),1,0)+IF(AND((LEFT(AC14,1)="B"),(MID(AC14,3,1)="3")),1,0)+IF(AND((LEFT(AF14,1)="B"),(MID(AF14,3,1)="3")),1,0)+IF(AND((LEFT(AI14,1)="B"),(MID(AI14,3,1)="3")),1,0)+IF(AND((LEFT(AL14,1)="B"),(MID(AL14,3,1)="3")),1,0))</f>
        <v>2</v>
      </c>
      <c r="G14" s="7">
        <f>E14-F14</f>
        <v>0</v>
      </c>
      <c r="H14" s="7">
        <f>SUM(MID(N14,3,1))+(MID(Q14,3,1)+(MID(T14,3,1)+(MID(W14,3,1)+(MID(Z14,3,1)+(MID(AC14,3,1)+(MID(AF14,3,1))+(MID(AI14,3,1))+(MID(AL14,3,1)))))))</f>
        <v>6</v>
      </c>
      <c r="I14" s="7">
        <f>SUM(MID(N14,5,1))+(MID(Q14,5,1)+(MID(T14,5,1)+(MID(W14,5,1)+(MID(Z14,5,1)+(MID(AC14,5,1)+(MID(AF14,5,1))+(MID(AI14,5,1))+(MID(AL14,5,1)))))))</f>
        <v>2</v>
      </c>
      <c r="J14" s="1">
        <f>SUM(P14,S14,V14,Y14,AB14,AE14,AH14,AK14,AN14)</f>
        <v>4.4000000000000004</v>
      </c>
      <c r="K14" s="7"/>
      <c r="L14" s="7">
        <f>H14+I14</f>
        <v>8</v>
      </c>
      <c r="M14" s="2">
        <f>IF(ISERROR(J14/L14),0,(J14/L14))</f>
        <v>0.55000000000000004</v>
      </c>
      <c r="N14" s="81" t="s">
        <v>18</v>
      </c>
      <c r="O14" s="1">
        <v>15.94</v>
      </c>
      <c r="P14" s="2">
        <v>3.4</v>
      </c>
      <c r="Q14" s="81" t="s">
        <v>19</v>
      </c>
      <c r="R14" s="1">
        <v>15.49</v>
      </c>
      <c r="S14" s="2">
        <v>1</v>
      </c>
      <c r="T14" s="57" t="s">
        <v>65</v>
      </c>
      <c r="U14" s="1"/>
      <c r="V14" s="2"/>
      <c r="W14" s="57" t="s">
        <v>65</v>
      </c>
      <c r="X14" s="1"/>
      <c r="Y14" s="2"/>
      <c r="Z14" s="57" t="s">
        <v>65</v>
      </c>
      <c r="AA14" s="1"/>
      <c r="AB14" s="2"/>
      <c r="AC14" s="57" t="s">
        <v>65</v>
      </c>
      <c r="AD14" s="1"/>
      <c r="AE14" s="2"/>
      <c r="AF14" s="57" t="s">
        <v>65</v>
      </c>
      <c r="AG14" s="1"/>
      <c r="AH14" s="2"/>
      <c r="AI14" s="57" t="s">
        <v>65</v>
      </c>
      <c r="AJ14" s="1"/>
      <c r="AK14" s="2"/>
      <c r="AL14" s="57" t="s">
        <v>65</v>
      </c>
      <c r="AM14" s="1"/>
      <c r="AN14" s="2"/>
      <c r="AO14" s="53">
        <f>IF(ISERROR(AVERAGE(O14,R14,U14,X14,AA14,AD14,AG14,AJ14,AM14)),0,(AVERAGE(O14,R14,U14,X14,AA14,AD14,AG14,AJ14,AM14)))</f>
        <v>15.715</v>
      </c>
      <c r="AP14" s="2">
        <f>AO14+F14</f>
        <v>17.715</v>
      </c>
      <c r="AQ14" s="134" t="str">
        <f>BD14</f>
        <v>PP</v>
      </c>
      <c r="AR14" s="143" t="str">
        <f>LEFT(BH14,5)</f>
        <v>PPPPP</v>
      </c>
      <c r="AT14" s="125" t="str">
        <f t="shared" si="0"/>
        <v>P</v>
      </c>
      <c r="AU14" s="125" t="str">
        <f t="shared" si="1"/>
        <v>P</v>
      </c>
      <c r="AV14" s="125" t="str">
        <f t="shared" si="2"/>
        <v/>
      </c>
      <c r="AW14" s="125" t="str">
        <f t="shared" si="3"/>
        <v/>
      </c>
      <c r="AX14" s="125" t="str">
        <f t="shared" si="4"/>
        <v/>
      </c>
      <c r="AY14" s="125" t="str">
        <f t="shared" si="5"/>
        <v/>
      </c>
      <c r="AZ14" s="125" t="str">
        <f t="shared" si="6"/>
        <v/>
      </c>
      <c r="BA14" s="125" t="str">
        <f t="shared" si="7"/>
        <v/>
      </c>
      <c r="BB14" s="125" t="str">
        <f t="shared" si="8"/>
        <v/>
      </c>
      <c r="BD14" t="str">
        <f t="shared" si="9"/>
        <v>PP</v>
      </c>
      <c r="BF14" t="s">
        <v>145</v>
      </c>
      <c r="BH14" s="126" t="str">
        <f t="shared" si="10"/>
        <v>PPPPPPPOOOO</v>
      </c>
    </row>
    <row r="15" spans="2:60" x14ac:dyDescent="0.25">
      <c r="B15" s="64">
        <v>12</v>
      </c>
      <c r="D15" s="40" t="s">
        <v>9</v>
      </c>
      <c r="E15" s="7">
        <f>COUNT(O15,R15,U15,X15,AA15,AD15,AG15,AJ15,AM15)</f>
        <v>2</v>
      </c>
      <c r="F15" s="7">
        <f>SUM(IF(AND((LEFT(N15,1)="A"),(MID(N15,3,1)="3")),1,0)+IF(AND((LEFT(Q15,1)="A"),(MID(Q15,3,1)="3")),1,0)+IF(AND((LEFT(T15,1)="A"),(MID(T15,3,1)="3")),1,0)+IF(AND((LEFT(W15,1)="A"),(MID(W15,3,1)="3")),1,0)+IF(AND((LEFT(Z15,1)="A"),(MID(Z15,3,1)="3")),1,0)+IF(AND((LEFT(AC15,1)="A"),(MID(AC15,3,1)="3")),1,0)+IF(AND((LEFT(AF15,1)="A"),(MID(AF15,3,1)="3")),1,0)+IF(AND((LEFT(AI15,1)="A"),(MID(AI15,3,1)="3")),1,0)+IF(AND((LEFT(AL15,1)="A"),(MID(AL15,3,1)="3")),1,0)+IF(AND((LEFT(N15,1)="B"),(MID(N15,3,1)="3")),1,0)+IF(AND((LEFT(Q15,1)="B"),(MID(Q15,3,1)="3")),1,0)+IF(AND((LEFT(T15,1)="B"),(MID(T15,3,1)="3")),1,0)+IF(AND((LEFT(W15,1)="B"),(MID(W15,3,1)="3")),1,0)+IF(AND((LEFT(Z15,1)="B"),(MID(Z15,3,1)="3")),1,0)+IF(AND((LEFT(AC15,1)="B"),(MID(AC15,3,1)="3")),1,0)+IF(AND((LEFT(AF15,1)="B"),(MID(AF15,3,1)="3")),1,0)+IF(AND((LEFT(AI15,1)="B"),(MID(AI15,3,1)="3")),1,0)+IF(AND((LEFT(AL15,1)="B"),(MID(AL15,3,1)="3")),1,0))</f>
        <v>0</v>
      </c>
      <c r="G15" s="7">
        <f>E15-F15</f>
        <v>2</v>
      </c>
      <c r="H15" s="7">
        <f>SUM(MID(N15,3,1))+(MID(Q15,3,1)+(MID(T15,3,1)+(MID(W15,3,1)+(MID(Z15,3,1)+(MID(AC15,3,1)+(MID(AF15,3,1))+(MID(AI15,3,1))+(MID(AL15,3,1)))))))</f>
        <v>4</v>
      </c>
      <c r="I15" s="7">
        <f>SUM(MID(N15,5,1))+(MID(Q15,5,1)+(MID(T15,5,1)+(MID(W15,5,1)+(MID(Z15,5,1)+(MID(AC15,5,1)+(MID(AF15,5,1))+(MID(AI15,5,1))+(MID(AL15,5,1)))))))</f>
        <v>6</v>
      </c>
      <c r="J15" s="1">
        <f>SUM(P15,S15,V15,Y15,AB15,AE15,AH15,AK15,AN15)</f>
        <v>7.65</v>
      </c>
      <c r="K15" s="7"/>
      <c r="L15" s="7">
        <f>H15+I15</f>
        <v>10</v>
      </c>
      <c r="M15" s="2">
        <f>IF(ISERROR(J15/L15),0,(J15/L15))</f>
        <v>0.76500000000000001</v>
      </c>
      <c r="N15" s="61" t="s">
        <v>17</v>
      </c>
      <c r="O15" s="7">
        <v>17.36</v>
      </c>
      <c r="P15" s="58">
        <v>2.4</v>
      </c>
      <c r="Q15" s="80" t="s">
        <v>17</v>
      </c>
      <c r="R15" s="7">
        <v>17.899999999999999</v>
      </c>
      <c r="S15" s="58">
        <v>5.25</v>
      </c>
      <c r="T15" s="81" t="s">
        <v>65</v>
      </c>
      <c r="U15" s="7"/>
      <c r="V15" s="58"/>
      <c r="W15" s="81" t="s">
        <v>65</v>
      </c>
      <c r="X15" s="7"/>
      <c r="Y15" s="58"/>
      <c r="Z15" s="81" t="s">
        <v>65</v>
      </c>
      <c r="AA15" s="7"/>
      <c r="AB15" s="58"/>
      <c r="AC15" s="81" t="s">
        <v>65</v>
      </c>
      <c r="AD15" s="7"/>
      <c r="AE15" s="58"/>
      <c r="AF15" s="81" t="s">
        <v>65</v>
      </c>
      <c r="AG15" s="7"/>
      <c r="AH15" s="58"/>
      <c r="AI15" s="81" t="s">
        <v>65</v>
      </c>
      <c r="AJ15" s="7"/>
      <c r="AK15" s="58"/>
      <c r="AL15" s="81" t="s">
        <v>65</v>
      </c>
      <c r="AM15" s="7"/>
      <c r="AN15" s="58"/>
      <c r="AO15" s="53">
        <f>IF(ISERROR(AVERAGE(O15,R15,U15,X15,AA15,AD15,AG15,AJ15,AM15)),0,(AVERAGE(O15,R15,U15,X15,AA15,AD15,AG15,AJ15,AM15)))</f>
        <v>17.63</v>
      </c>
      <c r="AP15" s="2">
        <f>AO15+F15</f>
        <v>17.63</v>
      </c>
      <c r="AQ15" s="134" t="str">
        <f>BD15</f>
        <v>OO</v>
      </c>
      <c r="AR15" s="143" t="str">
        <f>LEFT(BH15,5)</f>
        <v>OO</v>
      </c>
      <c r="AT15" s="125" t="str">
        <f t="shared" si="0"/>
        <v>O</v>
      </c>
      <c r="AU15" s="125" t="str">
        <f t="shared" si="1"/>
        <v>O</v>
      </c>
      <c r="AV15" s="125" t="str">
        <f t="shared" si="2"/>
        <v/>
      </c>
      <c r="AW15" s="125" t="str">
        <f t="shared" si="3"/>
        <v/>
      </c>
      <c r="AX15" s="125" t="str">
        <f t="shared" si="4"/>
        <v/>
      </c>
      <c r="AY15" s="125" t="str">
        <f t="shared" si="5"/>
        <v/>
      </c>
      <c r="AZ15" s="125" t="str">
        <f t="shared" si="6"/>
        <v/>
      </c>
      <c r="BA15" s="125" t="str">
        <f t="shared" si="7"/>
        <v/>
      </c>
      <c r="BB15" s="125" t="str">
        <f t="shared" si="8"/>
        <v/>
      </c>
      <c r="BD15" t="str">
        <f t="shared" si="9"/>
        <v>OO</v>
      </c>
      <c r="BH15" s="126" t="str">
        <f t="shared" si="10"/>
        <v>OO</v>
      </c>
    </row>
    <row r="16" spans="2:60" x14ac:dyDescent="0.25">
      <c r="B16" s="64">
        <v>13</v>
      </c>
      <c r="D16" s="40" t="s">
        <v>74</v>
      </c>
      <c r="E16" s="7">
        <f>COUNT(O16,R16,U16,X16,AA16,AD16,AG16,AJ16,AM16)</f>
        <v>0</v>
      </c>
      <c r="F16" s="7">
        <f>SUM(IF(AND((LEFT(N16,1)="A"),(MID(N16,3,1)="3")),1,0)+IF(AND((LEFT(Q16,1)="A"),(MID(Q16,3,1)="3")),1,0)+IF(AND((LEFT(T16,1)="A"),(MID(T16,3,1)="3")),1,0)+IF(AND((LEFT(W16,1)="A"),(MID(W16,3,1)="3")),1,0)+IF(AND((LEFT(Z16,1)="A"),(MID(Z16,3,1)="3")),1,0)+IF(AND((LEFT(AC16,1)="A"),(MID(AC16,3,1)="3")),1,0)+IF(AND((LEFT(AF16,1)="A"),(MID(AF16,3,1)="3")),1,0)+IF(AND((LEFT(AI16,1)="A"),(MID(AI16,3,1)="3")),1,0)+IF(AND((LEFT(AL16,1)="A"),(MID(AL16,3,1)="3")),1,0)+IF(AND((LEFT(N16,1)="B"),(MID(N16,3,1)="3")),1,0)+IF(AND((LEFT(Q16,1)="B"),(MID(Q16,3,1)="3")),1,0)+IF(AND((LEFT(T16,1)="B"),(MID(T16,3,1)="3")),1,0)+IF(AND((LEFT(W16,1)="B"),(MID(W16,3,1)="3")),1,0)+IF(AND((LEFT(Z16,1)="B"),(MID(Z16,3,1)="3")),1,0)+IF(AND((LEFT(AC16,1)="B"),(MID(AC16,3,1)="3")),1,0)+IF(AND((LEFT(AF16,1)="B"),(MID(AF16,3,1)="3")),1,0)+IF(AND((LEFT(AI16,1)="B"),(MID(AI16,3,1)="3")),1,0)+IF(AND((LEFT(AL16,1)="B"),(MID(AL16,3,1)="3")),1,0))</f>
        <v>0</v>
      </c>
      <c r="G16" s="7">
        <f>E16-F16</f>
        <v>0</v>
      </c>
      <c r="H16" s="7">
        <f>SUM(MID(N16,3,1))+(MID(Q16,3,1)+(MID(T16,3,1)+(MID(W16,3,1)+(MID(Z16,3,1)+(MID(AC16,3,1)+(MID(AF16,3,1))+(MID(AI16,3,1))+(MID(AL16,3,1)))))))</f>
        <v>0</v>
      </c>
      <c r="I16" s="7">
        <f>SUM(MID(N16,5,1))+(MID(Q16,5,1)+(MID(T16,5,1)+(MID(W16,5,1)+(MID(Z16,5,1)+(MID(AC16,5,1)+(MID(AF16,5,1))+(MID(AI16,5,1))+(MID(AL16,5,1)))))))</f>
        <v>0</v>
      </c>
      <c r="J16" s="1">
        <f>SUM(P16,S16,V16,Y16,AB16,AE16,AH16,AK16,AN16)</f>
        <v>0</v>
      </c>
      <c r="K16" s="7"/>
      <c r="L16" s="7">
        <f>H16+I16</f>
        <v>0</v>
      </c>
      <c r="M16" s="2">
        <f>IF(ISERROR(J16/L16),0,(J16/L16))</f>
        <v>0</v>
      </c>
      <c r="N16" s="57" t="s">
        <v>65</v>
      </c>
      <c r="O16" s="7"/>
      <c r="P16" s="58"/>
      <c r="Q16" s="57" t="s">
        <v>65</v>
      </c>
      <c r="R16" s="7"/>
      <c r="S16" s="58"/>
      <c r="T16" s="57" t="s">
        <v>65</v>
      </c>
      <c r="U16" s="7"/>
      <c r="V16" s="58"/>
      <c r="W16" s="57" t="s">
        <v>65</v>
      </c>
      <c r="X16" s="7"/>
      <c r="Y16" s="58"/>
      <c r="Z16" s="57" t="s">
        <v>65</v>
      </c>
      <c r="AA16" s="7"/>
      <c r="AB16" s="58"/>
      <c r="AC16" s="57" t="s">
        <v>65</v>
      </c>
      <c r="AD16" s="7"/>
      <c r="AE16" s="58"/>
      <c r="AF16" s="57" t="s">
        <v>65</v>
      </c>
      <c r="AG16" s="7"/>
      <c r="AH16" s="58"/>
      <c r="AI16" s="57" t="s">
        <v>65</v>
      </c>
      <c r="AJ16" s="7"/>
      <c r="AK16" s="58"/>
      <c r="AL16" s="57" t="s">
        <v>65</v>
      </c>
      <c r="AM16" s="7"/>
      <c r="AN16" s="58"/>
      <c r="AO16" s="141">
        <f>IF(ISERROR(AVERAGE(O16,R16,U16,X16,AA16,AD16,AG16,AJ16,AM16)),0,(AVERAGE(O16,R16,U16,X16,AA16,AD16,AG16,AJ16,AM16)))</f>
        <v>0</v>
      </c>
      <c r="AP16" s="2">
        <f>AO16+F16</f>
        <v>0</v>
      </c>
      <c r="AQ16" s="134" t="str">
        <f>BD16</f>
        <v/>
      </c>
      <c r="AR16" s="143" t="str">
        <f>LEFT(BH16,5)</f>
        <v>OOO</v>
      </c>
      <c r="AT16" s="125" t="str">
        <f t="shared" si="0"/>
        <v/>
      </c>
      <c r="AU16" s="125" t="str">
        <f t="shared" si="1"/>
        <v/>
      </c>
      <c r="AV16" s="125" t="str">
        <f t="shared" si="2"/>
        <v/>
      </c>
      <c r="AW16" s="125" t="str">
        <f t="shared" si="3"/>
        <v/>
      </c>
      <c r="AX16" s="125" t="str">
        <f t="shared" si="4"/>
        <v/>
      </c>
      <c r="AY16" s="125" t="str">
        <f t="shared" si="5"/>
        <v/>
      </c>
      <c r="AZ16" s="125" t="str">
        <f t="shared" si="6"/>
        <v/>
      </c>
      <c r="BA16" s="125" t="str">
        <f t="shared" si="7"/>
        <v/>
      </c>
      <c r="BB16" s="125" t="str">
        <f t="shared" si="8"/>
        <v/>
      </c>
      <c r="BD16" t="str">
        <f t="shared" si="9"/>
        <v/>
      </c>
      <c r="BF16" t="s">
        <v>146</v>
      </c>
      <c r="BH16" s="126" t="str">
        <f t="shared" si="10"/>
        <v>OOO</v>
      </c>
    </row>
    <row r="17" spans="2:60" x14ac:dyDescent="0.25">
      <c r="B17" s="64">
        <v>14</v>
      </c>
      <c r="D17" s="40" t="s">
        <v>125</v>
      </c>
      <c r="E17" s="7">
        <f>COUNT(O17,R17,U17,X17,AA17,AD17,AG17,AJ17,AM17)</f>
        <v>0</v>
      </c>
      <c r="F17" s="7">
        <f>SUM(IF(AND((LEFT(N17,1)="A"),(MID(N17,3,1)="3")),1,0)+IF(AND((LEFT(Q17,1)="A"),(MID(Q17,3,1)="3")),1,0)+IF(AND((LEFT(T17,1)="A"),(MID(T17,3,1)="3")),1,0)+IF(AND((LEFT(W17,1)="A"),(MID(W17,3,1)="3")),1,0)+IF(AND((LEFT(Z17,1)="A"),(MID(Z17,3,1)="3")),1,0)+IF(AND((LEFT(AC17,1)="A"),(MID(AC17,3,1)="3")),1,0)+IF(AND((LEFT(AF17,1)="A"),(MID(AF17,3,1)="3")),1,0)+IF(AND((LEFT(AI17,1)="A"),(MID(AI17,3,1)="3")),1,0)+IF(AND((LEFT(AL17,1)="A"),(MID(AL17,3,1)="3")),1,0)+IF(AND((LEFT(N17,1)="B"),(MID(N17,3,1)="3")),1,0)+IF(AND((LEFT(Q17,1)="B"),(MID(Q17,3,1)="3")),1,0)+IF(AND((LEFT(T17,1)="B"),(MID(T17,3,1)="3")),1,0)+IF(AND((LEFT(W17,1)="B"),(MID(W17,3,1)="3")),1,0)+IF(AND((LEFT(Z17,1)="B"),(MID(Z17,3,1)="3")),1,0)+IF(AND((LEFT(AC17,1)="B"),(MID(AC17,3,1)="3")),1,0)+IF(AND((LEFT(AF17,1)="B"),(MID(AF17,3,1)="3")),1,0)+IF(AND((LEFT(AI17,1)="B"),(MID(AI17,3,1)="3")),1,0)+IF(AND((LEFT(AL17,1)="B"),(MID(AL17,3,1)="3")),1,0))</f>
        <v>0</v>
      </c>
      <c r="G17" s="7">
        <f>E17-F17</f>
        <v>0</v>
      </c>
      <c r="H17" s="7">
        <f>SUM(MID(N17,3,1))+(MID(Q17,3,1)+(MID(T17,3,1)+(MID(W17,3,1)+(MID(Z17,3,1)+(MID(AC17,3,1)+(MID(AF17,3,1))+(MID(AI17,3,1))+(MID(AL17,3,1)))))))</f>
        <v>0</v>
      </c>
      <c r="I17" s="7">
        <f>SUM(MID(N17,5,1))+(MID(Q17,5,1)+(MID(T17,5,1)+(MID(W17,5,1)+(MID(Z17,5,1)+(MID(AC17,5,1)+(MID(AF17,5,1))+(MID(AI17,5,1))+(MID(AL17,5,1)))))))</f>
        <v>0</v>
      </c>
      <c r="J17" s="1">
        <f>SUM(P17,S17,V17,Y17,AB17,AE17,AH17,AK17,AN17)</f>
        <v>0</v>
      </c>
      <c r="K17" s="7"/>
      <c r="L17" s="7">
        <f>H17+I17</f>
        <v>0</v>
      </c>
      <c r="M17" s="2">
        <f>IF(ISERROR(J17/L17),0,(J17/L17))</f>
        <v>0</v>
      </c>
      <c r="N17" s="81" t="s">
        <v>65</v>
      </c>
      <c r="O17" s="1"/>
      <c r="P17" s="2"/>
      <c r="Q17" s="81" t="s">
        <v>65</v>
      </c>
      <c r="R17" s="1"/>
      <c r="S17" s="2"/>
      <c r="T17" s="81" t="s">
        <v>65</v>
      </c>
      <c r="U17" s="1"/>
      <c r="V17" s="2"/>
      <c r="W17" s="81" t="s">
        <v>65</v>
      </c>
      <c r="X17" s="1"/>
      <c r="Y17" s="2"/>
      <c r="Z17" s="81" t="s">
        <v>65</v>
      </c>
      <c r="AA17" s="1"/>
      <c r="AB17" s="2"/>
      <c r="AC17" s="81" t="s">
        <v>65</v>
      </c>
      <c r="AD17" s="1"/>
      <c r="AE17" s="2"/>
      <c r="AF17" s="81" t="s">
        <v>65</v>
      </c>
      <c r="AG17" s="1"/>
      <c r="AH17" s="2"/>
      <c r="AI17" s="81" t="s">
        <v>65</v>
      </c>
      <c r="AJ17" s="1"/>
      <c r="AK17" s="2"/>
      <c r="AL17" s="81" t="s">
        <v>65</v>
      </c>
      <c r="AM17" s="1"/>
      <c r="AN17" s="2"/>
      <c r="AO17" s="70">
        <f>IF(ISERROR(AVERAGE(O17,R17,U17,X17,AA17,AD17,AG17,AJ17,AM17)),0,(AVERAGE(O17,R17,U17,X17,AA17,AD17,AG17,AJ17,AM17)))</f>
        <v>0</v>
      </c>
      <c r="AP17" s="2">
        <f>AO17+F17</f>
        <v>0</v>
      </c>
      <c r="AQ17" s="134" t="str">
        <f>BD17</f>
        <v/>
      </c>
      <c r="AR17" s="135" t="str">
        <f>LEFT(BH17,5)</f>
        <v/>
      </c>
      <c r="AT17" s="125" t="str">
        <f t="shared" si="0"/>
        <v/>
      </c>
      <c r="AU17" s="125" t="str">
        <f t="shared" si="1"/>
        <v/>
      </c>
      <c r="AV17" s="125" t="str">
        <f t="shared" si="2"/>
        <v/>
      </c>
      <c r="AW17" s="125" t="str">
        <f t="shared" si="3"/>
        <v/>
      </c>
      <c r="AX17" s="125" t="str">
        <f t="shared" si="4"/>
        <v/>
      </c>
      <c r="AY17" s="125" t="str">
        <f t="shared" si="5"/>
        <v/>
      </c>
      <c r="AZ17" s="125" t="str">
        <f t="shared" si="6"/>
        <v/>
      </c>
      <c r="BA17" s="125" t="str">
        <f t="shared" si="7"/>
        <v/>
      </c>
      <c r="BB17" s="125" t="str">
        <f t="shared" si="8"/>
        <v/>
      </c>
      <c r="BD17" t="str">
        <f t="shared" si="9"/>
        <v/>
      </c>
      <c r="BH17" s="126" t="str">
        <f t="shared" si="10"/>
        <v/>
      </c>
    </row>
    <row r="18" spans="2:60" ht="15.75" thickBot="1" x14ac:dyDescent="0.3">
      <c r="B18" s="65">
        <v>15</v>
      </c>
      <c r="D18" s="41" t="s">
        <v>64</v>
      </c>
      <c r="E18" s="8">
        <f>COUNT(O18,R18,U18,X18,AA18,AD18,AG18,AJ18,AM18)</f>
        <v>0</v>
      </c>
      <c r="F18" s="8">
        <f>SUM(IF(AND((LEFT(N18,1)="A"),(MID(N18,3,1)="3")),1,0)+IF(AND((LEFT(Q18,1)="A"),(MID(Q18,3,1)="3")),1,0)+IF(AND((LEFT(T18,1)="A"),(MID(T18,3,1)="3")),1,0)+IF(AND((LEFT(W18,1)="A"),(MID(W18,3,1)="3")),1,0)+IF(AND((LEFT(Z18,1)="A"),(MID(Z18,3,1)="3")),1,0)+IF(AND((LEFT(AC18,1)="A"),(MID(AC18,3,1)="3")),1,0)+IF(AND((LEFT(AF18,1)="A"),(MID(AF18,3,1)="3")),1,0)+IF(AND((LEFT(AI18,1)="A"),(MID(AI18,3,1)="3")),1,0)+IF(AND((LEFT(AL18,1)="A"),(MID(AL18,3,1)="3")),1,0)+IF(AND((LEFT(N18,1)="B"),(MID(N18,3,1)="3")),1,0)+IF(AND((LEFT(Q18,1)="B"),(MID(Q18,3,1)="3")),1,0)+IF(AND((LEFT(T18,1)="B"),(MID(T18,3,1)="3")),1,0)+IF(AND((LEFT(W18,1)="B"),(MID(W18,3,1)="3")),1,0)+IF(AND((LEFT(Z18,1)="B"),(MID(Z18,3,1)="3")),1,0)+IF(AND((LEFT(AC18,1)="B"),(MID(AC18,3,1)="3")),1,0)+IF(AND((LEFT(AF18,1)="B"),(MID(AF18,3,1)="3")),1,0)+IF(AND((LEFT(AI18,1)="B"),(MID(AI18,3,1)="3")),1,0)+IF(AND((LEFT(AL18,1)="B"),(MID(AL18,3,1)="3")),1,0))</f>
        <v>0</v>
      </c>
      <c r="G18" s="8">
        <f>E18-F18</f>
        <v>0</v>
      </c>
      <c r="H18" s="8">
        <f>SUM(MID(N18,3,1))+(MID(Q18,3,1)+(MID(T18,3,1)+(MID(W18,3,1)+(MID(Z18,3,1)+(MID(AC18,3,1)+(MID(AF18,3,1))+(MID(AI18,3,1))+(MID(AL18,3,1)))))))</f>
        <v>0</v>
      </c>
      <c r="I18" s="8">
        <f>SUM(MID(N18,5,1))+(MID(Q18,5,1)+(MID(T18,5,1)+(MID(W18,5,1)+(MID(Z18,5,1)+(MID(AC18,5,1)+(MID(AF18,5,1))+(MID(AI18,5,1))+(MID(AL18,5,1)))))))</f>
        <v>0</v>
      </c>
      <c r="J18" s="3">
        <f>SUM(P18,S18,V18,Y18,AB18,AE18,AH18,AK18,AN18)</f>
        <v>0</v>
      </c>
      <c r="K18" s="8"/>
      <c r="L18" s="8">
        <f>H18+I18</f>
        <v>0</v>
      </c>
      <c r="M18" s="4">
        <f>IF(ISERROR(J18/L18),0,(J18/L18))</f>
        <v>0</v>
      </c>
      <c r="N18" s="68" t="s">
        <v>65</v>
      </c>
      <c r="O18" s="8"/>
      <c r="P18" s="59"/>
      <c r="Q18" s="68" t="s">
        <v>65</v>
      </c>
      <c r="R18" s="8"/>
      <c r="S18" s="59"/>
      <c r="T18" s="68" t="s">
        <v>65</v>
      </c>
      <c r="U18" s="8"/>
      <c r="V18" s="59"/>
      <c r="W18" s="68" t="s">
        <v>65</v>
      </c>
      <c r="X18" s="8"/>
      <c r="Y18" s="59"/>
      <c r="Z18" s="68" t="s">
        <v>65</v>
      </c>
      <c r="AA18" s="8"/>
      <c r="AB18" s="59"/>
      <c r="AC18" s="68" t="s">
        <v>65</v>
      </c>
      <c r="AD18" s="8"/>
      <c r="AE18" s="59"/>
      <c r="AF18" s="68" t="s">
        <v>65</v>
      </c>
      <c r="AG18" s="8"/>
      <c r="AH18" s="59"/>
      <c r="AI18" s="68" t="s">
        <v>65</v>
      </c>
      <c r="AJ18" s="8"/>
      <c r="AK18" s="59"/>
      <c r="AL18" s="68" t="s">
        <v>65</v>
      </c>
      <c r="AM18" s="8"/>
      <c r="AN18" s="59"/>
      <c r="AO18" s="71">
        <f>IF(ISERROR(AVERAGE(O18,R18,U18,X18,AA18,AD18,AG18,AJ18,AM18)),0,(AVERAGE(O18,R18,U18,X18,AA18,AD18,AG18,AJ18,AM18)))</f>
        <v>0</v>
      </c>
      <c r="AP18" s="4">
        <f>AO18+F18</f>
        <v>0</v>
      </c>
      <c r="AQ18" s="136" t="str">
        <f>BD18</f>
        <v/>
      </c>
      <c r="AR18" s="137" t="str">
        <f>LEFT(BH18,5)</f>
        <v/>
      </c>
      <c r="AT18" s="125" t="str">
        <f t="shared" si="0"/>
        <v/>
      </c>
      <c r="AU18" s="125" t="str">
        <f t="shared" si="1"/>
        <v/>
      </c>
      <c r="AV18" s="125" t="str">
        <f t="shared" si="2"/>
        <v/>
      </c>
      <c r="AW18" s="125" t="str">
        <f t="shared" si="3"/>
        <v/>
      </c>
      <c r="AX18" s="125" t="str">
        <f t="shared" si="4"/>
        <v/>
      </c>
      <c r="AY18" s="125" t="str">
        <f t="shared" si="5"/>
        <v/>
      </c>
      <c r="AZ18" s="125" t="str">
        <f t="shared" si="6"/>
        <v/>
      </c>
      <c r="BA18" s="125" t="str">
        <f t="shared" si="7"/>
        <v/>
      </c>
      <c r="BB18" s="125" t="str">
        <f t="shared" si="8"/>
        <v/>
      </c>
      <c r="BD18" t="str">
        <f t="shared" si="9"/>
        <v/>
      </c>
      <c r="BH18" s="126" t="str">
        <f t="shared" si="10"/>
        <v/>
      </c>
    </row>
    <row r="19" spans="2:60" ht="15.75" hidden="1" thickTop="1" x14ac:dyDescent="0.25">
      <c r="B19" s="66">
        <v>16</v>
      </c>
      <c r="D19" s="39"/>
      <c r="E19" s="32">
        <f t="shared" ref="E19:E23" si="11">COUNT(O19,R19,U19,X19,AA19,AD19,AG19,AJ19,AM19)</f>
        <v>0</v>
      </c>
      <c r="F19" s="32">
        <f t="shared" ref="F19:F23" si="12">SUM(IF(AND((LEFT(N19,1)="A"),(MID(N19,3,1)="3")),1,0)+IF(AND((LEFT(Q19,1)="A"),(MID(Q19,3,1)="3")),1,0)+IF(AND((LEFT(T19,1)="A"),(MID(T19,3,1)="3")),1,0)+IF(AND((LEFT(W19,1)="A"),(MID(W19,3,1)="3")),1,0)+IF(AND((LEFT(Z19,1)="A"),(MID(Z19,3,1)="3")),1,0)+IF(AND((LEFT(AC19,1)="A"),(MID(AC19,3,1)="3")),1,0)+IF(AND((LEFT(AF19,1)="A"),(MID(AF19,3,1)="3")),1,0)+IF(AND((LEFT(AI19,1)="A"),(MID(AI19,3,1)="3")),1,0)+IF(AND((LEFT(AL19,1)="A"),(MID(AL19,3,1)="3")),1,0)+IF(AND((LEFT(N19,1)="B"),(MID(N19,3,1)="3")),1,0)+IF(AND((LEFT(Q19,1)="B"),(MID(Q19,3,1)="3")),1,0)+IF(AND((LEFT(T19,1)="B"),(MID(T19,3,1)="3")),1,0)+IF(AND((LEFT(W19,1)="B"),(MID(W19,3,1)="3")),1,0)+IF(AND((LEFT(Z19,1)="B"),(MID(Z19,3,1)="3")),1,0)+IF(AND((LEFT(AC19,1)="B"),(MID(AC19,3,1)="3")),1,0)+IF(AND((LEFT(AF19,1)="B"),(MID(AF19,3,1)="3")),1,0)+IF(AND((LEFT(AI19,1)="B"),(MID(AI19,3,1)="3")),1,0)+IF(AND((LEFT(AL19,1)="B"),(MID(AL19,3,1)="3")),1,0))</f>
        <v>0</v>
      </c>
      <c r="G19" s="32">
        <f t="shared" ref="G19:G23" si="13">E19-F19</f>
        <v>0</v>
      </c>
      <c r="H19" s="32">
        <f t="shared" ref="H19:H23" si="14">SUM(MID(N19,3,1))+(MID(Q19,3,1)+(MID(T19,3,1)+(MID(W19,3,1)+(MID(Z19,3,1)+(MID(AC19,3,1)+(MID(AF19,3,1))+(MID(AI19,3,1))+(MID(AL19,3,1)))))))</f>
        <v>0</v>
      </c>
      <c r="I19" s="32">
        <f t="shared" ref="I19:I23" si="15">SUM(MID(N19,5,1))+(MID(Q19,5,1)+(MID(T19,5,1)+(MID(W19,5,1)+(MID(Z19,5,1)+(MID(AC19,5,1)+(MID(AF19,5,1))+(MID(AI19,5,1))+(MID(AL19,5,1)))))))</f>
        <v>0</v>
      </c>
      <c r="J19" s="33">
        <f t="shared" ref="J19:J23" si="16">SUM(P19,S19,V19,Y19,AB19,AE19,AH19,AK19,AN19)</f>
        <v>0</v>
      </c>
      <c r="K19" s="32"/>
      <c r="L19" s="32">
        <f t="shared" ref="L19:L23" si="17">H19+I19</f>
        <v>0</v>
      </c>
      <c r="M19" s="35">
        <f t="shared" ref="M19:M23" si="18">IF(ISERROR((J19+K19)/L19),0,(J19+K19)/L19)</f>
        <v>0</v>
      </c>
      <c r="N19" s="76" t="s">
        <v>65</v>
      </c>
      <c r="O19" s="33"/>
      <c r="P19" s="35"/>
      <c r="Q19" s="76" t="s">
        <v>65</v>
      </c>
      <c r="R19" s="33"/>
      <c r="S19" s="35"/>
      <c r="T19" s="76" t="s">
        <v>65</v>
      </c>
      <c r="U19" s="33"/>
      <c r="V19" s="35"/>
      <c r="W19" s="76" t="s">
        <v>65</v>
      </c>
      <c r="X19" s="33"/>
      <c r="Y19" s="35"/>
      <c r="Z19" s="77" t="s">
        <v>65</v>
      </c>
      <c r="AA19" s="32"/>
      <c r="AB19" s="32"/>
      <c r="AC19" s="34" t="s">
        <v>65</v>
      </c>
      <c r="AD19" s="32"/>
      <c r="AE19" s="32"/>
      <c r="AF19" s="34" t="s">
        <v>65</v>
      </c>
      <c r="AG19" s="32"/>
      <c r="AH19" s="32"/>
      <c r="AI19" s="34" t="s">
        <v>65</v>
      </c>
      <c r="AJ19" s="32"/>
      <c r="AK19" s="32"/>
      <c r="AL19" s="34" t="s">
        <v>65</v>
      </c>
      <c r="AM19" s="32"/>
      <c r="AN19" s="78"/>
      <c r="AO19" s="79">
        <f t="shared" ref="AO19:AO23" si="19">IF(ISERROR(AVERAGE(O19,R19,U19,X19,AA19,AD19,AG19,AJ19,AM19)),0,(AVERAGE(O19,R19,U19,X19,AA19,AD19,AG19,AJ19,AM19)))</f>
        <v>0</v>
      </c>
      <c r="AP19" s="35">
        <f t="shared" ref="AP19:AP23" si="20">AO19+F19</f>
        <v>0</v>
      </c>
      <c r="AQ19" s="138">
        <f t="shared" ref="AQ19:AQ22" si="21">BE19</f>
        <v>0</v>
      </c>
      <c r="AR19" s="139" t="str">
        <f t="shared" ref="AR19:AR22" si="22">LEFT(BG19,5)</f>
        <v/>
      </c>
      <c r="AT19" s="125" t="str">
        <f t="shared" si="0"/>
        <v/>
      </c>
      <c r="AU19" s="125" t="str">
        <f t="shared" si="1"/>
        <v/>
      </c>
      <c r="AV19" s="125" t="str">
        <f t="shared" si="2"/>
        <v/>
      </c>
      <c r="AW19" s="125" t="str">
        <f t="shared" si="3"/>
        <v/>
      </c>
      <c r="AX19" s="125" t="str">
        <f t="shared" si="4"/>
        <v/>
      </c>
      <c r="AY19" s="125" t="str">
        <f t="shared" si="5"/>
        <v/>
      </c>
      <c r="AZ19" s="125" t="str">
        <f t="shared" si="6"/>
        <v/>
      </c>
      <c r="BA19" s="125" t="str">
        <f t="shared" si="7"/>
        <v/>
      </c>
      <c r="BB19" s="125" t="str">
        <f t="shared" si="8"/>
        <v/>
      </c>
      <c r="BH19" s="126" t="str">
        <f t="shared" ref="BH19:BH20" si="23">CONCATENATE(BB19,BA19,AZ19,AY19,AX19)</f>
        <v/>
      </c>
    </row>
    <row r="20" spans="2:60" ht="15.75" hidden="1" thickTop="1" x14ac:dyDescent="0.25">
      <c r="B20" s="64">
        <v>17</v>
      </c>
      <c r="D20" s="40"/>
      <c r="E20" s="7">
        <f t="shared" si="11"/>
        <v>0</v>
      </c>
      <c r="F20" s="7">
        <f t="shared" si="12"/>
        <v>0</v>
      </c>
      <c r="G20" s="7">
        <f t="shared" si="13"/>
        <v>0</v>
      </c>
      <c r="H20" s="7">
        <f t="shared" si="14"/>
        <v>0</v>
      </c>
      <c r="I20" s="7">
        <f t="shared" si="15"/>
        <v>0</v>
      </c>
      <c r="J20" s="1">
        <f t="shared" si="16"/>
        <v>0</v>
      </c>
      <c r="K20" s="7"/>
      <c r="L20" s="7">
        <f t="shared" si="17"/>
        <v>0</v>
      </c>
      <c r="M20" s="2">
        <f t="shared" si="18"/>
        <v>0</v>
      </c>
      <c r="N20" s="61" t="s">
        <v>65</v>
      </c>
      <c r="O20" s="1"/>
      <c r="P20" s="2"/>
      <c r="Q20" s="61" t="s">
        <v>65</v>
      </c>
      <c r="R20" s="1"/>
      <c r="S20" s="2"/>
      <c r="T20" s="61" t="s">
        <v>65</v>
      </c>
      <c r="U20" s="1"/>
      <c r="V20" s="2"/>
      <c r="W20" s="61" t="s">
        <v>65</v>
      </c>
      <c r="X20" s="1"/>
      <c r="Y20" s="2"/>
      <c r="Z20" s="73" t="s">
        <v>65</v>
      </c>
      <c r="AA20" s="7"/>
      <c r="AB20" s="7"/>
      <c r="AC20" s="21" t="s">
        <v>65</v>
      </c>
      <c r="AD20" s="7"/>
      <c r="AE20" s="7"/>
      <c r="AF20" s="21" t="s">
        <v>65</v>
      </c>
      <c r="AG20" s="7"/>
      <c r="AH20" s="7"/>
      <c r="AI20" s="21" t="s">
        <v>65</v>
      </c>
      <c r="AJ20" s="7"/>
      <c r="AK20" s="7"/>
      <c r="AL20" s="21" t="s">
        <v>65</v>
      </c>
      <c r="AM20" s="7"/>
      <c r="AN20" s="58"/>
      <c r="AO20" s="70">
        <f t="shared" si="19"/>
        <v>0</v>
      </c>
      <c r="AP20" s="2">
        <f t="shared" si="20"/>
        <v>0</v>
      </c>
      <c r="AQ20" s="134">
        <f t="shared" si="21"/>
        <v>0</v>
      </c>
      <c r="AR20" s="135" t="str">
        <f t="shared" si="22"/>
        <v/>
      </c>
      <c r="AT20" s="125" t="str">
        <f t="shared" si="0"/>
        <v/>
      </c>
      <c r="AU20" s="125" t="str">
        <f t="shared" si="1"/>
        <v/>
      </c>
      <c r="AV20" s="125" t="str">
        <f t="shared" si="2"/>
        <v/>
      </c>
      <c r="AW20" s="125" t="str">
        <f t="shared" si="3"/>
        <v/>
      </c>
      <c r="AX20" s="125" t="str">
        <f t="shared" si="4"/>
        <v/>
      </c>
      <c r="AY20" s="125" t="str">
        <f t="shared" si="5"/>
        <v/>
      </c>
      <c r="AZ20" s="125" t="str">
        <f t="shared" si="6"/>
        <v/>
      </c>
      <c r="BA20" s="125" t="str">
        <f t="shared" si="7"/>
        <v/>
      </c>
      <c r="BB20" s="125" t="str">
        <f t="shared" si="8"/>
        <v/>
      </c>
      <c r="BH20" s="126" t="str">
        <f t="shared" si="23"/>
        <v/>
      </c>
    </row>
    <row r="21" spans="2:60" ht="15.75" hidden="1" thickTop="1" x14ac:dyDescent="0.25">
      <c r="B21" s="64">
        <v>18</v>
      </c>
      <c r="D21" s="40"/>
      <c r="E21" s="7">
        <f t="shared" si="11"/>
        <v>0</v>
      </c>
      <c r="F21" s="7">
        <f t="shared" si="12"/>
        <v>0</v>
      </c>
      <c r="G21" s="7">
        <f t="shared" si="13"/>
        <v>0</v>
      </c>
      <c r="H21" s="7">
        <f t="shared" si="14"/>
        <v>0</v>
      </c>
      <c r="I21" s="7">
        <f t="shared" si="15"/>
        <v>0</v>
      </c>
      <c r="J21" s="1">
        <f t="shared" si="16"/>
        <v>0</v>
      </c>
      <c r="K21" s="7"/>
      <c r="L21" s="7">
        <f t="shared" si="17"/>
        <v>0</v>
      </c>
      <c r="M21" s="2">
        <f t="shared" si="18"/>
        <v>0</v>
      </c>
      <c r="N21" s="62" t="s">
        <v>65</v>
      </c>
      <c r="O21" s="1"/>
      <c r="P21" s="2"/>
      <c r="Q21" s="62" t="s">
        <v>65</v>
      </c>
      <c r="R21" s="1"/>
      <c r="S21" s="2"/>
      <c r="T21" s="62" t="s">
        <v>65</v>
      </c>
      <c r="U21" s="1"/>
      <c r="V21" s="2"/>
      <c r="W21" s="62" t="s">
        <v>65</v>
      </c>
      <c r="X21" s="1"/>
      <c r="Y21" s="2"/>
      <c r="Z21" s="72" t="s">
        <v>65</v>
      </c>
      <c r="AA21" s="7"/>
      <c r="AB21" s="7"/>
      <c r="AC21" s="20" t="s">
        <v>65</v>
      </c>
      <c r="AD21" s="7"/>
      <c r="AE21" s="7"/>
      <c r="AF21" s="20" t="s">
        <v>65</v>
      </c>
      <c r="AG21" s="7"/>
      <c r="AH21" s="7"/>
      <c r="AI21" s="20" t="s">
        <v>65</v>
      </c>
      <c r="AJ21" s="7"/>
      <c r="AK21" s="7"/>
      <c r="AL21" s="20" t="s">
        <v>65</v>
      </c>
      <c r="AM21" s="7"/>
      <c r="AN21" s="58"/>
      <c r="AO21" s="70">
        <f t="shared" si="19"/>
        <v>0</v>
      </c>
      <c r="AP21" s="2">
        <f t="shared" si="20"/>
        <v>0</v>
      </c>
      <c r="AQ21" s="134">
        <f t="shared" si="21"/>
        <v>0</v>
      </c>
      <c r="AR21" s="135" t="str">
        <f t="shared" si="22"/>
        <v/>
      </c>
    </row>
    <row r="22" spans="2:60" ht="15.75" hidden="1" thickTop="1" x14ac:dyDescent="0.25">
      <c r="B22" s="64">
        <v>19</v>
      </c>
      <c r="D22" s="40"/>
      <c r="E22" s="7">
        <f t="shared" si="11"/>
        <v>0</v>
      </c>
      <c r="F22" s="7">
        <f t="shared" si="12"/>
        <v>0</v>
      </c>
      <c r="G22" s="7">
        <f t="shared" si="13"/>
        <v>0</v>
      </c>
      <c r="H22" s="7">
        <f t="shared" si="14"/>
        <v>0</v>
      </c>
      <c r="I22" s="7">
        <f t="shared" si="15"/>
        <v>0</v>
      </c>
      <c r="J22" s="1">
        <f t="shared" si="16"/>
        <v>0</v>
      </c>
      <c r="K22" s="7"/>
      <c r="L22" s="7">
        <f t="shared" si="17"/>
        <v>0</v>
      </c>
      <c r="M22" s="2">
        <f t="shared" si="18"/>
        <v>0</v>
      </c>
      <c r="N22" s="61" t="s">
        <v>65</v>
      </c>
      <c r="O22" s="1"/>
      <c r="P22" s="2"/>
      <c r="Q22" s="61" t="s">
        <v>65</v>
      </c>
      <c r="R22" s="1"/>
      <c r="S22" s="2"/>
      <c r="T22" s="61" t="s">
        <v>65</v>
      </c>
      <c r="U22" s="1"/>
      <c r="V22" s="2"/>
      <c r="W22" s="61" t="s">
        <v>65</v>
      </c>
      <c r="X22" s="1"/>
      <c r="Y22" s="2"/>
      <c r="Z22" s="73" t="s">
        <v>65</v>
      </c>
      <c r="AA22" s="7"/>
      <c r="AB22" s="7"/>
      <c r="AC22" s="21" t="s">
        <v>65</v>
      </c>
      <c r="AD22" s="7"/>
      <c r="AE22" s="7"/>
      <c r="AF22" s="21" t="s">
        <v>65</v>
      </c>
      <c r="AG22" s="7"/>
      <c r="AH22" s="7"/>
      <c r="AI22" s="21" t="s">
        <v>65</v>
      </c>
      <c r="AJ22" s="7"/>
      <c r="AK22" s="7"/>
      <c r="AL22" s="21" t="s">
        <v>65</v>
      </c>
      <c r="AM22" s="7"/>
      <c r="AN22" s="58"/>
      <c r="AO22" s="70">
        <f t="shared" si="19"/>
        <v>0</v>
      </c>
      <c r="AP22" s="2">
        <f t="shared" si="20"/>
        <v>0</v>
      </c>
      <c r="AQ22" s="134">
        <f t="shared" si="21"/>
        <v>0</v>
      </c>
      <c r="AR22" s="135" t="str">
        <f t="shared" si="22"/>
        <v/>
      </c>
    </row>
    <row r="23" spans="2:60" ht="16.5" hidden="1" thickTop="1" thickBot="1" x14ac:dyDescent="0.3">
      <c r="B23" s="65">
        <v>20</v>
      </c>
      <c r="D23" s="41"/>
      <c r="E23" s="8">
        <f t="shared" si="11"/>
        <v>0</v>
      </c>
      <c r="F23" s="7">
        <f t="shared" si="12"/>
        <v>0</v>
      </c>
      <c r="G23" s="8">
        <f t="shared" si="13"/>
        <v>0</v>
      </c>
      <c r="H23" s="8">
        <f t="shared" si="14"/>
        <v>0</v>
      </c>
      <c r="I23" s="8">
        <f t="shared" si="15"/>
        <v>0</v>
      </c>
      <c r="J23" s="3">
        <f t="shared" si="16"/>
        <v>0</v>
      </c>
      <c r="K23" s="8"/>
      <c r="L23" s="8">
        <f t="shared" si="17"/>
        <v>0</v>
      </c>
      <c r="M23" s="4">
        <f t="shared" si="18"/>
        <v>0</v>
      </c>
      <c r="N23" s="68" t="s">
        <v>65</v>
      </c>
      <c r="O23" s="3"/>
      <c r="P23" s="4"/>
      <c r="Q23" s="68" t="s">
        <v>65</v>
      </c>
      <c r="R23" s="3"/>
      <c r="S23" s="4"/>
      <c r="T23" s="68" t="s">
        <v>65</v>
      </c>
      <c r="U23" s="3"/>
      <c r="V23" s="4"/>
      <c r="W23" s="68" t="s">
        <v>65</v>
      </c>
      <c r="X23" s="3"/>
      <c r="Y23" s="4"/>
      <c r="Z23" s="74" t="s">
        <v>65</v>
      </c>
      <c r="AA23" s="8"/>
      <c r="AB23" s="8"/>
      <c r="AC23" s="69" t="s">
        <v>65</v>
      </c>
      <c r="AD23" s="8"/>
      <c r="AE23" s="8"/>
      <c r="AF23" s="69" t="s">
        <v>65</v>
      </c>
      <c r="AG23" s="8"/>
      <c r="AH23" s="8"/>
      <c r="AI23" s="69" t="s">
        <v>65</v>
      </c>
      <c r="AJ23" s="8"/>
      <c r="AK23" s="8"/>
      <c r="AL23" s="69" t="s">
        <v>65</v>
      </c>
      <c r="AM23" s="8"/>
      <c r="AN23" s="59"/>
      <c r="AO23" s="71">
        <f t="shared" si="19"/>
        <v>0</v>
      </c>
      <c r="AP23" s="4">
        <f t="shared" si="20"/>
        <v>0</v>
      </c>
      <c r="AQ23" s="16"/>
      <c r="AR23" s="16"/>
    </row>
    <row r="24" spans="2:60" ht="16.5" customHeight="1" thickTop="1" x14ac:dyDescent="0.25">
      <c r="D24" s="15"/>
      <c r="E24" s="15"/>
      <c r="F24" s="15"/>
      <c r="G24" s="15"/>
      <c r="H24" s="15"/>
      <c r="I24" s="15"/>
      <c r="J24" s="16"/>
      <c r="K24" s="15"/>
      <c r="L24" s="15"/>
      <c r="M24" s="16"/>
      <c r="N24" s="15"/>
      <c r="O24" s="16"/>
      <c r="P24" s="16"/>
      <c r="Q24" s="15"/>
      <c r="R24" s="16"/>
      <c r="S24" s="16"/>
      <c r="T24" s="15"/>
      <c r="U24" s="16"/>
      <c r="V24" s="16"/>
      <c r="W24" s="15"/>
      <c r="X24" s="16"/>
      <c r="Y24" s="16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6"/>
      <c r="AP24" s="16"/>
      <c r="AQ24" s="16"/>
      <c r="AR24" s="16"/>
    </row>
    <row r="25" spans="2:60" ht="16.5" customHeight="1" thickBot="1" x14ac:dyDescent="0.3">
      <c r="M25" s="9"/>
      <c r="O25" s="9"/>
    </row>
    <row r="26" spans="2:60" ht="16.5" customHeight="1" thickTop="1" thickBot="1" x14ac:dyDescent="0.3">
      <c r="D26" s="42" t="s">
        <v>46</v>
      </c>
      <c r="E26" s="10">
        <f t="shared" ref="E26:M26" si="24">SUM(E4:E25)</f>
        <v>24</v>
      </c>
      <c r="F26" s="10">
        <f t="shared" si="24"/>
        <v>15</v>
      </c>
      <c r="G26" s="10">
        <f t="shared" si="24"/>
        <v>9</v>
      </c>
      <c r="H26" s="10">
        <f t="shared" si="24"/>
        <v>57</v>
      </c>
      <c r="I26" s="10">
        <f t="shared" si="24"/>
        <v>44</v>
      </c>
      <c r="J26" s="10">
        <f t="shared" si="24"/>
        <v>121.4</v>
      </c>
      <c r="K26" s="10">
        <f t="shared" si="24"/>
        <v>2</v>
      </c>
      <c r="L26" s="10">
        <f t="shared" si="24"/>
        <v>101</v>
      </c>
      <c r="M26" s="11">
        <f t="shared" si="24"/>
        <v>14.723242063492066</v>
      </c>
      <c r="N26" s="23"/>
      <c r="O26" s="11">
        <f>SUM(O4:O23)</f>
        <v>219.84000000000003</v>
      </c>
      <c r="P26" s="22"/>
      <c r="Q26" s="23"/>
      <c r="R26" s="11">
        <f>SUM(R4:R23)</f>
        <v>211.44000000000005</v>
      </c>
      <c r="S26" s="22"/>
      <c r="T26" s="23"/>
      <c r="U26" s="11"/>
      <c r="V26" s="22"/>
      <c r="W26" s="23"/>
      <c r="X26" s="11"/>
      <c r="Y26" s="22"/>
      <c r="Z26" s="23"/>
      <c r="AA26" s="11"/>
      <c r="AB26" s="22"/>
      <c r="AC26" s="23"/>
      <c r="AD26" s="11"/>
      <c r="AE26" s="22"/>
      <c r="AF26" s="23"/>
      <c r="AG26" s="11"/>
      <c r="AH26" s="22"/>
      <c r="AI26" s="23"/>
      <c r="AJ26" s="11"/>
      <c r="AK26" s="22"/>
      <c r="AL26" s="23"/>
      <c r="AM26" s="11"/>
      <c r="AN26" s="22"/>
      <c r="AO26" s="154">
        <f>AVERAGE(O26,R26,U26,X26,AA26,AD26,AG26,AJ26,AM26)</f>
        <v>215.64000000000004</v>
      </c>
      <c r="AP26" s="155"/>
      <c r="AQ26" s="22"/>
      <c r="AR26" s="84"/>
    </row>
    <row r="27" spans="2:60" ht="16.5" thickTop="1" thickBot="1" x14ac:dyDescent="0.3">
      <c r="M27" s="9"/>
      <c r="O27" s="9"/>
      <c r="R27" s="9"/>
      <c r="U27" s="9"/>
      <c r="X27" s="9"/>
      <c r="AO27" s="9"/>
      <c r="AP27" s="9"/>
      <c r="AQ27" s="9"/>
      <c r="AR27" s="9"/>
    </row>
    <row r="28" spans="2:60" ht="15.75" thickTop="1" x14ac:dyDescent="0.25">
      <c r="D28" s="17" t="s">
        <v>62</v>
      </c>
      <c r="E28" s="25"/>
      <c r="F28" s="25"/>
      <c r="G28" s="25"/>
      <c r="H28" s="25"/>
      <c r="I28" s="25"/>
      <c r="J28" s="25"/>
      <c r="K28" s="25"/>
      <c r="L28" s="25"/>
      <c r="M28" s="24"/>
      <c r="N28" s="25"/>
      <c r="O28" s="12">
        <f>O26/12</f>
        <v>18.320000000000004</v>
      </c>
      <c r="P28" s="24"/>
      <c r="Q28" s="25"/>
      <c r="R28" s="12">
        <f>R26/12</f>
        <v>17.620000000000005</v>
      </c>
      <c r="S28" s="24"/>
      <c r="T28" s="25"/>
      <c r="U28" s="12"/>
      <c r="V28" s="26"/>
      <c r="W28" s="25"/>
      <c r="X28" s="12"/>
      <c r="Y28" s="24"/>
      <c r="Z28" s="25"/>
      <c r="AA28" s="12"/>
      <c r="AB28" s="25"/>
      <c r="AC28" s="25"/>
      <c r="AD28" s="12"/>
      <c r="AE28" s="25"/>
      <c r="AF28" s="25"/>
      <c r="AG28" s="12"/>
      <c r="AH28" s="25"/>
      <c r="AI28" s="25"/>
      <c r="AJ28" s="12"/>
      <c r="AK28" s="25"/>
      <c r="AL28" s="25"/>
      <c r="AM28" s="12"/>
      <c r="AN28" s="25"/>
      <c r="AO28" s="148">
        <f>AVERAGE(O28,R28,U28,X28,AA28,AD28,AG28,AJ28,AM28)</f>
        <v>17.970000000000006</v>
      </c>
      <c r="AP28" s="149"/>
      <c r="AQ28" s="24"/>
      <c r="AR28" s="29"/>
    </row>
    <row r="29" spans="2:60" x14ac:dyDescent="0.25">
      <c r="D29" s="18" t="s">
        <v>66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1">
        <f>SUM(IF((LEFT(N4,1)="A"),O4,0)+IF((LEFT(N5,1)="A"),O5,0)+IF((LEFT(N6,1)="A"),O6,0)+IF((LEFT(N7,1)="A"),O7,0)+IF((LEFT(N8,1)="A"),O8,0)+IF((LEFT(N9,1)="A"),O9,0)+IF((LEFT(N10,1)="A"),O10,0)+IF((LEFT(N11,1)="A"),O11,0)+IF((LEFT(N12,1)="A"),O12,0)+IF((LEFT(N13,1)="A"),O13,0)+IF((LEFT(N14,1)="A"),O14,0)+IF((LEFT(N15,1)="A"),O15,0)+IF((LEFT(N16,1)="A"),O16,0)+IF((LEFT(N17,1)="A"),O17,0)+IF((LEFT(N18,1)="A"),O18,0)+IF((LEFT(N19,1)="A"),O19,0)+IF((LEFT(N20,1)="A"),O20,0)+IF((LEFT(N21,1)="A"),O21,0)+IF((LEFT(N22,1)="A"),O22,0)+IF((LEFT(N23,1)="A"),O23,0))/6</f>
        <v>19.080000000000002</v>
      </c>
      <c r="P29" s="44"/>
      <c r="Q29" s="27"/>
      <c r="R29" s="1">
        <f>SUM(IF((LEFT(Q4,1)="A"),R4,0)+IF((LEFT(Q5,1)="A"),R5,0)+IF((LEFT(Q6,1)="A"),R6,0)+IF((LEFT(Q7,1)="A"),R7,0)+IF((LEFT(Q8,1)="A"),R8,0)+IF((LEFT(Q9,1)="A"),R9,0)+IF((LEFT(Q10,1)="A"),R10,0)+IF((LEFT(Q11,1)="A"),R11,0)+IF((LEFT(Q12,1)="A"),R12,0)+IF((LEFT(Q13,1)="A"),R13,0)+IF((LEFT(Q14,1)="A"),R14,0)+IF((LEFT(Q15,1)="A"),R15,0)+IF((LEFT(Q16,1)="A"),R16,0)+IF((LEFT(Q17,1)="A"),R17,0)+IF((LEFT(Q18,1)="A"),R18,0)+IF((LEFT(Q19,1)="A"),R19,0)+IF((LEFT(Q20,1)="A"),R20,0)+IF((LEFT(Q21,1)="A"),R21,0)+IF((LEFT(Q22,1)="A"),R22,0)+IF((LEFT(Q23,1)="A"),R23,0))/6</f>
        <v>18.033333333333331</v>
      </c>
      <c r="S29" s="44"/>
      <c r="T29" s="27"/>
      <c r="U29" s="1"/>
      <c r="V29" s="44"/>
      <c r="W29" s="27"/>
      <c r="X29" s="1"/>
      <c r="Y29" s="44"/>
      <c r="Z29" s="27"/>
      <c r="AA29" s="1"/>
      <c r="AB29" s="27"/>
      <c r="AC29" s="27"/>
      <c r="AD29" s="1"/>
      <c r="AE29" s="27"/>
      <c r="AF29" s="27"/>
      <c r="AG29" s="1"/>
      <c r="AH29" s="27"/>
      <c r="AI29" s="27"/>
      <c r="AJ29" s="1"/>
      <c r="AK29" s="27"/>
      <c r="AL29" s="27"/>
      <c r="AM29" s="1"/>
      <c r="AN29" s="27"/>
      <c r="AO29" s="150">
        <f>AVERAGE(O29,R29,U29,X29,AA29,AD29,AG29,AJ29,AM29)</f>
        <v>18.556666666666665</v>
      </c>
      <c r="AP29" s="151"/>
      <c r="AQ29" s="44"/>
      <c r="AR29" s="30"/>
    </row>
    <row r="30" spans="2:60" ht="15.75" thickBot="1" x14ac:dyDescent="0.3">
      <c r="D30" s="19" t="s">
        <v>67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3">
        <f>SUM(IF((LEFT(N5,1)="B"),O5,0)+IF((LEFT(N6,1)="B"),O6,0)+IF((LEFT(N7,1)="B"),O7,0)+IF((LEFT(N8,1)="B"),O8,0)+IF((LEFT(N9,1)="B"),O9,0)+IF((LEFT(N10,1)="B"),O10,0)+IF((LEFT(N11,1)="B"),O11,0)+IF((LEFT(N12,1)="B"),O12,0)+IF((LEFT(N13,1)="B"),O13,0)+IF((LEFT(N14,1)="B"),O14,0)+IF((LEFT(N15,1)="B"),O15,0)+IF((LEFT(N16,1)="B"),O16,0)+IF((LEFT(N17,1)="B"),O17,0)+IF((LEFT(N18,1)="B"),O18,0)+IF((LEFT(N19,1)="B"),O19,0)+IF((LEFT(N20,1)="B"),O20,0)+IF((LEFT(N21,1)="B"),O21,0)+IF((LEFT(N22,1)="B"),O22,0)+IF((LEFT(N23,1)="B"),O23,0))/6</f>
        <v>17.559999999999999</v>
      </c>
      <c r="P30" s="45"/>
      <c r="Q30" s="28"/>
      <c r="R30" s="3">
        <f>SUM(IF((LEFT(Q5,1)="B"),R5,0)+IF((LEFT(Q6,1)="B"),R6,0)+IF((LEFT(Q7,1)="B"),R7,0)+IF((LEFT(Q8,1)="B"),R8,0)+IF((LEFT(Q9,1)="B"),R9,0)+IF((LEFT(Q10,1)="B"),R10,0)+IF((LEFT(Q11,1)="B"),R11,0)+IF((LEFT(Q12,1)="B"),R12,0)+IF((LEFT(Q13,1)="B"),R13,0)+IF((LEFT(Q14,1)="B"),R14,0)+IF((LEFT(Q15,1)="B"),R15,0)+IF((LEFT(Q16,1)="B"),R16,0)+IF((LEFT(Q17,1)="B"),R17,0)+IF((LEFT(Q18,1)="B"),R18,0)+IF((LEFT(Q19,1)="B"),R19,0)+IF((LEFT(Q20,1)="B"),R20,0)+IF((LEFT(Q21,1)="B"),R21,0)+IF((LEFT(Q22,1)="B"),R22,0)+IF((LEFT(Q23,1)="B"),R23,0))/6</f>
        <v>17.206666666666663</v>
      </c>
      <c r="S30" s="45"/>
      <c r="T30" s="28"/>
      <c r="U30" s="3"/>
      <c r="V30" s="45"/>
      <c r="W30" s="28"/>
      <c r="X30" s="3"/>
      <c r="Y30" s="45"/>
      <c r="Z30" s="28"/>
      <c r="AA30" s="3"/>
      <c r="AB30" s="28"/>
      <c r="AC30" s="28"/>
      <c r="AD30" s="3"/>
      <c r="AE30" s="28"/>
      <c r="AF30" s="28"/>
      <c r="AG30" s="3"/>
      <c r="AH30" s="28"/>
      <c r="AI30" s="28"/>
      <c r="AJ30" s="3"/>
      <c r="AK30" s="28"/>
      <c r="AL30" s="28"/>
      <c r="AM30" s="3"/>
      <c r="AN30" s="28"/>
      <c r="AO30" s="152">
        <f>AVERAGE(O30,R30,U30,X30,AA30,AD30,AG30,AJ30,AM30)</f>
        <v>17.383333333333333</v>
      </c>
      <c r="AP30" s="153"/>
      <c r="AQ30" s="45"/>
      <c r="AR30" s="31"/>
    </row>
    <row r="31" spans="2:60" ht="15.75" thickTop="1" x14ac:dyDescent="0.25"/>
  </sheetData>
  <sortState ref="D3:AR18">
    <sortCondition descending="1" ref="AP3:AP23"/>
  </sortState>
  <mergeCells count="15">
    <mergeCell ref="AQ2:AR2"/>
    <mergeCell ref="AO26:AP26"/>
    <mergeCell ref="N2:P2"/>
    <mergeCell ref="Q2:S2"/>
    <mergeCell ref="T2:V2"/>
    <mergeCell ref="W2:Y2"/>
    <mergeCell ref="Z2:AB2"/>
    <mergeCell ref="AC2:AE2"/>
    <mergeCell ref="AO28:AP28"/>
    <mergeCell ref="AO29:AP29"/>
    <mergeCell ref="AO30:AP30"/>
    <mergeCell ref="AF2:AH2"/>
    <mergeCell ref="AI2:AK2"/>
    <mergeCell ref="AL2:AN2"/>
    <mergeCell ref="AO2:AP2"/>
  </mergeCells>
  <conditionalFormatting sqref="N4:AN24">
    <cfRule type="cellIs" dxfId="86" priority="3" operator="equal">
      <formula>0</formula>
    </cfRule>
    <cfRule type="cellIs" dxfId="85" priority="4" operator="equal">
      <formula>"A 0-0"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33"/>
  <sheetViews>
    <sheetView showGridLines="0" zoomScaleNormal="100" workbookViewId="0">
      <pane xSplit="13" ySplit="3" topLeftCell="AT5" activePane="bottomRight" state="frozen"/>
      <selection activeCell="BF5" sqref="BF5"/>
      <selection pane="topRight" activeCell="BF5" sqref="BF5"/>
      <selection pane="bottomLeft" activeCell="BF5" sqref="BF5"/>
      <selection pane="bottomRight" activeCell="BF5" sqref="BF5"/>
    </sheetView>
  </sheetViews>
  <sheetFormatPr defaultRowHeight="15" x14ac:dyDescent="0.25"/>
  <cols>
    <col min="2" max="2" width="12.5703125" customWidth="1"/>
    <col min="3" max="3" width="1.5703125" customWidth="1"/>
    <col min="4" max="4" width="18.85546875" style="5" customWidth="1"/>
    <col min="5" max="12" width="7.7109375" style="5" customWidth="1"/>
    <col min="13" max="13" width="12.7109375" style="5" customWidth="1"/>
    <col min="14" max="15" width="12" style="5" customWidth="1"/>
    <col min="16" max="16" width="12" style="9" customWidth="1"/>
    <col min="17" max="18" width="12" style="5" customWidth="1"/>
    <col min="19" max="19" width="12" style="9" customWidth="1"/>
    <col min="20" max="20" width="12" style="5" customWidth="1" collapsed="1"/>
    <col min="21" max="21" width="12" style="5" customWidth="1"/>
    <col min="22" max="22" width="12" style="9" customWidth="1"/>
    <col min="23" max="24" width="12" style="5" customWidth="1"/>
    <col min="25" max="25" width="12" style="9" customWidth="1"/>
    <col min="26" max="40" width="12" style="5" customWidth="1"/>
    <col min="41" max="41" width="10.42578125" style="5" customWidth="1"/>
    <col min="42" max="42" width="10.140625" style="5" customWidth="1"/>
    <col min="44" max="52" width="9.140625" style="5"/>
  </cols>
  <sheetData>
    <row r="1" spans="2:56" ht="15.75" thickBot="1" x14ac:dyDescent="0.3"/>
    <row r="2" spans="2:56" ht="16.5" thickTop="1" thickBot="1" x14ac:dyDescent="0.3">
      <c r="N2" s="145" t="s">
        <v>76</v>
      </c>
      <c r="O2" s="146"/>
      <c r="P2" s="147"/>
      <c r="Q2" s="145" t="s">
        <v>77</v>
      </c>
      <c r="R2" s="146"/>
      <c r="S2" s="147"/>
      <c r="T2" s="145" t="s">
        <v>78</v>
      </c>
      <c r="U2" s="146"/>
      <c r="V2" s="147"/>
      <c r="W2" s="145" t="s">
        <v>79</v>
      </c>
      <c r="X2" s="146"/>
      <c r="Y2" s="147"/>
      <c r="Z2" s="145" t="s">
        <v>80</v>
      </c>
      <c r="AA2" s="146"/>
      <c r="AB2" s="147"/>
      <c r="AC2" s="145" t="s">
        <v>81</v>
      </c>
      <c r="AD2" s="146"/>
      <c r="AE2" s="147"/>
      <c r="AF2" s="145" t="s">
        <v>82</v>
      </c>
      <c r="AG2" s="146"/>
      <c r="AH2" s="147"/>
      <c r="AI2" s="145" t="s">
        <v>83</v>
      </c>
      <c r="AJ2" s="146"/>
      <c r="AK2" s="147"/>
      <c r="AL2" s="145" t="s">
        <v>84</v>
      </c>
      <c r="AM2" s="146"/>
      <c r="AN2" s="147"/>
      <c r="AR2" s="5" t="s">
        <v>126</v>
      </c>
    </row>
    <row r="3" spans="2:56" ht="16.5" thickTop="1" thickBot="1" x14ac:dyDescent="0.3">
      <c r="B3" s="67" t="s">
        <v>71</v>
      </c>
      <c r="D3" s="38" t="s">
        <v>0</v>
      </c>
      <c r="E3" s="36" t="s">
        <v>1</v>
      </c>
      <c r="F3" s="36" t="s">
        <v>2</v>
      </c>
      <c r="G3" s="36" t="s">
        <v>3</v>
      </c>
      <c r="H3" s="36" t="s">
        <v>4</v>
      </c>
      <c r="I3" s="36" t="s">
        <v>5</v>
      </c>
      <c r="J3" s="36" t="s">
        <v>6</v>
      </c>
      <c r="K3" s="36" t="s">
        <v>7</v>
      </c>
      <c r="L3" s="36" t="s">
        <v>56</v>
      </c>
      <c r="M3" s="46" t="s">
        <v>8</v>
      </c>
      <c r="N3" s="38" t="s">
        <v>69</v>
      </c>
      <c r="O3" s="36" t="s">
        <v>58</v>
      </c>
      <c r="P3" s="14" t="s">
        <v>6</v>
      </c>
      <c r="Q3" s="38" t="s">
        <v>69</v>
      </c>
      <c r="R3" s="36" t="s">
        <v>58</v>
      </c>
      <c r="S3" s="14" t="s">
        <v>6</v>
      </c>
      <c r="T3" s="38" t="s">
        <v>69</v>
      </c>
      <c r="U3" s="36" t="s">
        <v>58</v>
      </c>
      <c r="V3" s="37" t="s">
        <v>6</v>
      </c>
      <c r="W3" s="38" t="s">
        <v>69</v>
      </c>
      <c r="X3" s="36" t="s">
        <v>58</v>
      </c>
      <c r="Y3" s="14" t="s">
        <v>6</v>
      </c>
      <c r="Z3" s="38" t="s">
        <v>69</v>
      </c>
      <c r="AA3" s="36" t="s">
        <v>58</v>
      </c>
      <c r="AB3" s="37" t="s">
        <v>6</v>
      </c>
      <c r="AC3" s="38" t="s">
        <v>59</v>
      </c>
      <c r="AD3" s="36" t="s">
        <v>58</v>
      </c>
      <c r="AE3" s="37" t="s">
        <v>6</v>
      </c>
      <c r="AF3" s="38" t="s">
        <v>69</v>
      </c>
      <c r="AG3" s="36" t="s">
        <v>58</v>
      </c>
      <c r="AH3" s="37" t="s">
        <v>6</v>
      </c>
      <c r="AI3" s="38" t="s">
        <v>69</v>
      </c>
      <c r="AJ3" s="36" t="s">
        <v>58</v>
      </c>
      <c r="AK3" s="37" t="s">
        <v>6</v>
      </c>
      <c r="AL3" s="56" t="s">
        <v>69</v>
      </c>
      <c r="AM3" s="36" t="s">
        <v>58</v>
      </c>
      <c r="AN3" s="37" t="s">
        <v>6</v>
      </c>
      <c r="AO3" s="55" t="s">
        <v>60</v>
      </c>
      <c r="AP3" s="37" t="s">
        <v>61</v>
      </c>
      <c r="AR3" s="5">
        <v>1</v>
      </c>
      <c r="AS3" s="5">
        <v>2</v>
      </c>
      <c r="AT3" s="5">
        <v>3</v>
      </c>
      <c r="AU3" s="5">
        <v>4</v>
      </c>
      <c r="AV3" s="5">
        <v>5</v>
      </c>
      <c r="AW3" s="5">
        <v>6</v>
      </c>
      <c r="AX3" s="5">
        <v>7</v>
      </c>
      <c r="AY3" s="5">
        <v>8</v>
      </c>
      <c r="AZ3" s="5">
        <v>9</v>
      </c>
      <c r="BB3" t="s">
        <v>129</v>
      </c>
      <c r="BD3" t="s">
        <v>127</v>
      </c>
    </row>
    <row r="4" spans="2:56" ht="15.75" thickTop="1" x14ac:dyDescent="0.25">
      <c r="B4" s="66">
        <v>1</v>
      </c>
      <c r="D4" s="60" t="s">
        <v>51</v>
      </c>
      <c r="E4" s="6">
        <f t="shared" ref="E4:E20" si="0">COUNT(O4,R4,U4,X4,AA4,AD4,AG4,AJ4,AM4)</f>
        <v>9</v>
      </c>
      <c r="F4" s="7">
        <f t="shared" ref="F4:F20" si="1">SUM(IF(AND((LEFT(N4,1)="A"),(MID(N4,3,1)="3")),1,0)+IF(AND((LEFT(Q4,1)="A"),(MID(Q4,3,1)="3")),1,0)+IF(AND((LEFT(T4,1)="A"),(MID(T4,3,1)="3")),1,0)+IF(AND((LEFT(W4,1)="A"),(MID(W4,3,1)="3")),1,0)+IF(AND((LEFT(Z4,1)="A"),(MID(Z4,3,1)="3")),1,0)+IF(AND((LEFT(AC4,1)="A"),(MID(AC4,3,1)="3")),1,0)+IF(AND((LEFT(AF4,1)="A"),(MID(AF4,3,1)="3")),1,0)+IF(AND((LEFT(AI4,1)="A"),(MID(AI4,3,1)="3")),1,0)+IF(AND((LEFT(AL4,1)="A"),(MID(AL4,3,1)="3")),1,0)+IF(AND((LEFT(N4,1)="B"),(MID(N4,3,1)="3")),1,0)+IF(AND((LEFT(Q4,1)="B"),(MID(Q4,3,1)="3")),1,0)+IF(AND((LEFT(T4,1)="B"),(MID(T4,3,1)="3")),1,0)+IF(AND((LEFT(W4,1)="B"),(MID(W4,3,1)="3")),1,0)+IF(AND((LEFT(Z4,1)="B"),(MID(Z4,3,1)="3")),1,0)+IF(AND((LEFT(AC4,1)="B"),(MID(AC4,3,1)="3")),1,0)+IF(AND((LEFT(AF4,1)="B"),(MID(AF4,3,1)="3")),1,0)+IF(AND((LEFT(AI4,1)="B"),(MID(AI4,3,1)="3")),1,0)+IF(AND((LEFT(AL4,1)="B"),(MID(AL4,3,1)="3")),1,0))</f>
        <v>8</v>
      </c>
      <c r="G4" s="6">
        <f t="shared" ref="G4:G20" si="2">E4-F4</f>
        <v>1</v>
      </c>
      <c r="H4" s="6">
        <f t="shared" ref="H4:H20" si="3">SUM(MID(N4,3,1))+(MID(Q4,3,1)+(MID(T4,3,1)+(MID(W4,3,1)+(MID(Z4,3,1)+(MID(AC4,3,1)+(MID(AF4,3,1))+(MID(AI4,3,1))+(MID(AL4,3,1)))))))</f>
        <v>25</v>
      </c>
      <c r="I4" s="6">
        <f t="shared" ref="I4:I20" si="4">SUM(MID(N4,5,1))+(MID(Q4,5,1)+(MID(T4,5,1)+(MID(W4,5,1)+(MID(Z4,5,1)+(MID(AC4,5,1)+(MID(AF4,5,1))+(MID(AI4,5,1))+(MID(AL4,5,1)))))))</f>
        <v>10</v>
      </c>
      <c r="J4" s="13">
        <f t="shared" ref="J4:J20" si="5">SUM(P4,S4,V4,Y4,AB4,AE4,AH4,AK4,AN4)</f>
        <v>46.09</v>
      </c>
      <c r="K4" s="6">
        <v>1</v>
      </c>
      <c r="L4" s="6">
        <f t="shared" ref="L4:L20" si="6">H4+I4</f>
        <v>35</v>
      </c>
      <c r="M4" s="43">
        <f t="shared" ref="M4:M20" si="7">IF(ISERROR((J4+K4)/L4),0,(J4+K4)/L4)</f>
        <v>1.3454285714285714</v>
      </c>
      <c r="N4" s="82" t="s">
        <v>19</v>
      </c>
      <c r="O4" s="13">
        <v>15.82</v>
      </c>
      <c r="P4" s="43">
        <v>2</v>
      </c>
      <c r="Q4" s="112" t="s">
        <v>18</v>
      </c>
      <c r="R4" s="13">
        <v>20.34</v>
      </c>
      <c r="S4" s="43">
        <v>10.59</v>
      </c>
      <c r="T4" s="82" t="s">
        <v>89</v>
      </c>
      <c r="U4" s="13">
        <v>17.23</v>
      </c>
      <c r="V4" s="43">
        <v>4.49</v>
      </c>
      <c r="W4" s="114" t="s">
        <v>88</v>
      </c>
      <c r="X4" s="13">
        <v>16.23</v>
      </c>
      <c r="Y4" s="43">
        <v>0</v>
      </c>
      <c r="Z4" s="112" t="s">
        <v>20</v>
      </c>
      <c r="AA4" s="13">
        <v>21.47</v>
      </c>
      <c r="AB4" s="43">
        <v>6.03</v>
      </c>
      <c r="AC4" s="112" t="s">
        <v>20</v>
      </c>
      <c r="AD4" s="13">
        <v>21.47</v>
      </c>
      <c r="AE4" s="43">
        <v>4.5999999999999996</v>
      </c>
      <c r="AF4" s="82" t="s">
        <v>48</v>
      </c>
      <c r="AG4" s="13">
        <v>21.76</v>
      </c>
      <c r="AH4" s="43">
        <v>7.35</v>
      </c>
      <c r="AI4" s="82" t="s">
        <v>48</v>
      </c>
      <c r="AJ4" s="13">
        <v>20.04</v>
      </c>
      <c r="AK4" s="43">
        <v>6</v>
      </c>
      <c r="AL4" s="82" t="s">
        <v>48</v>
      </c>
      <c r="AM4" s="13">
        <v>19.12</v>
      </c>
      <c r="AN4" s="43">
        <v>5.03</v>
      </c>
      <c r="AO4" s="52">
        <f t="shared" ref="AO4:AO20" si="8">IF(ISERROR(AVERAGE(O4,R4,U4,X4,AA4,AD4,AG4,AJ4,AM4)),0,(AVERAGE(O4,R4,U4,X4,AA4,AD4,AG4,AJ4,AM4)))</f>
        <v>19.275555555555556</v>
      </c>
      <c r="AP4" s="43">
        <f t="shared" ref="AP4:AP20" si="9">AO4+F4</f>
        <v>27.275555555555556</v>
      </c>
      <c r="AR4" s="125" t="str">
        <f>IF(N4="A 0-0","",IF(MID(N4,3,1)="3","P","O"))</f>
        <v>P</v>
      </c>
      <c r="AS4" s="125" t="str">
        <f>IF(Q4="A 0-0","",IF(MID(Q4,3,1)="3","P","O"))</f>
        <v>P</v>
      </c>
      <c r="AT4" s="125" t="str">
        <f>IF(T4="A 0-0","",IF(MID(T4,3,1)="3","P","O"))</f>
        <v>P</v>
      </c>
      <c r="AU4" s="125" t="str">
        <f>IF(W4="A 0-0","",IF(MID(W4,3,1)="3","P","O"))</f>
        <v>O</v>
      </c>
      <c r="AV4" s="125" t="str">
        <f>IF(Z4="A 0-0","",IF(MID(Z4,3,1)="3","P","O"))</f>
        <v>P</v>
      </c>
      <c r="AW4" s="125" t="str">
        <f>IF(AC4="A 0-0","",IF(MID(AC4,3,1)="3","P","O"))</f>
        <v>P</v>
      </c>
      <c r="AX4" s="125" t="str">
        <f>IF(AF4="A 0-0","",IF(MID(AF4,3,1)="3","P","O"))</f>
        <v>P</v>
      </c>
      <c r="AY4" s="125" t="str">
        <f>IF(AI4="A 0-0","",IF(MID(AI4,3,1)="3","P","O"))</f>
        <v>P</v>
      </c>
      <c r="AZ4" s="125" t="str">
        <f>IF(AL4="A 0-0","",IF(MID(AL4,3,1)="3","P","O"))</f>
        <v>P</v>
      </c>
      <c r="BB4" t="str">
        <f>CONCATENATE(AZ4,AY4,AX4,AW4,AV4,AU4,AT4,AS4,AR4)</f>
        <v>PPPPPOPPP</v>
      </c>
      <c r="BD4" s="126" t="str">
        <f>CONCATENATE(AZ4,AY4,AX4,AW4,AV4)</f>
        <v>PPPPP</v>
      </c>
    </row>
    <row r="5" spans="2:56" x14ac:dyDescent="0.25">
      <c r="B5" s="64">
        <v>2</v>
      </c>
      <c r="D5" s="40" t="s">
        <v>15</v>
      </c>
      <c r="E5" s="7">
        <f t="shared" si="0"/>
        <v>9</v>
      </c>
      <c r="F5" s="7">
        <f t="shared" si="1"/>
        <v>8</v>
      </c>
      <c r="G5" s="7">
        <f t="shared" si="2"/>
        <v>1</v>
      </c>
      <c r="H5" s="7">
        <f t="shared" si="3"/>
        <v>24</v>
      </c>
      <c r="I5" s="7">
        <f t="shared" si="4"/>
        <v>12</v>
      </c>
      <c r="J5" s="1">
        <f t="shared" si="5"/>
        <v>47.819999999999993</v>
      </c>
      <c r="K5" s="7">
        <v>1</v>
      </c>
      <c r="L5" s="7">
        <f t="shared" si="6"/>
        <v>36</v>
      </c>
      <c r="M5" s="2">
        <f t="shared" si="7"/>
        <v>1.3561111111111108</v>
      </c>
      <c r="N5" s="83" t="s">
        <v>48</v>
      </c>
      <c r="O5" s="1">
        <v>20.96</v>
      </c>
      <c r="P5" s="2">
        <v>5.6</v>
      </c>
      <c r="Q5" s="81" t="s">
        <v>89</v>
      </c>
      <c r="R5" s="1">
        <v>17.48</v>
      </c>
      <c r="S5" s="2">
        <v>9.26</v>
      </c>
      <c r="T5" s="81" t="s">
        <v>89</v>
      </c>
      <c r="U5" s="1">
        <v>17.16</v>
      </c>
      <c r="V5" s="2">
        <v>3.36</v>
      </c>
      <c r="W5" s="81" t="s">
        <v>20</v>
      </c>
      <c r="X5" s="1">
        <v>17.89</v>
      </c>
      <c r="Y5" s="2">
        <v>4</v>
      </c>
      <c r="Z5" s="81" t="s">
        <v>20</v>
      </c>
      <c r="AA5" s="1">
        <v>21.17</v>
      </c>
      <c r="AB5" s="2">
        <v>1.4</v>
      </c>
      <c r="AC5" s="81" t="s">
        <v>48</v>
      </c>
      <c r="AD5" s="1">
        <v>18.43</v>
      </c>
      <c r="AE5" s="2">
        <v>5.83</v>
      </c>
      <c r="AF5" s="81" t="s">
        <v>89</v>
      </c>
      <c r="AG5" s="1">
        <v>20.100000000000001</v>
      </c>
      <c r="AH5" s="2">
        <v>7.4</v>
      </c>
      <c r="AI5" s="81" t="s">
        <v>48</v>
      </c>
      <c r="AJ5" s="1">
        <v>17.04</v>
      </c>
      <c r="AK5" s="2">
        <v>6.61</v>
      </c>
      <c r="AL5" s="80" t="s">
        <v>50</v>
      </c>
      <c r="AM5" s="1">
        <v>20.94</v>
      </c>
      <c r="AN5" s="2">
        <v>4.3600000000000003</v>
      </c>
      <c r="AO5" s="53">
        <f t="shared" si="8"/>
        <v>19.018888888888888</v>
      </c>
      <c r="AP5" s="2">
        <f t="shared" si="9"/>
        <v>27.018888888888888</v>
      </c>
      <c r="AR5" s="125" t="str">
        <f t="shared" ref="AR5:AR20" si="10">IF(N5="A 0-0","",IF(MID(N5,3,1)="3","P","O"))</f>
        <v>P</v>
      </c>
      <c r="AS5" s="125" t="str">
        <f t="shared" ref="AS5:AS20" si="11">IF(Q5="A 0-0","",IF(MID(Q5,3,1)="3","P","O"))</f>
        <v>P</v>
      </c>
      <c r="AT5" s="125" t="str">
        <f t="shared" ref="AT5:AT20" si="12">IF(T5="A 0-0","",IF(MID(T5,3,1)="3","P","O"))</f>
        <v>P</v>
      </c>
      <c r="AU5" s="125" t="str">
        <f t="shared" ref="AU5:AU20" si="13">IF(W5="A 0-0","",IF(MID(W5,3,1)="3","P","O"))</f>
        <v>P</v>
      </c>
      <c r="AV5" s="125" t="str">
        <f t="shared" ref="AV5:AV20" si="14">IF(Z5="A 0-0","",IF(MID(Z5,3,1)="3","P","O"))</f>
        <v>P</v>
      </c>
      <c r="AW5" s="125" t="str">
        <f t="shared" ref="AW5:AW20" si="15">IF(AC5="A 0-0","",IF(MID(AC5,3,1)="3","P","O"))</f>
        <v>P</v>
      </c>
      <c r="AX5" s="125" t="str">
        <f t="shared" ref="AX5:AX20" si="16">IF(AF5="A 0-0","",IF(MID(AF5,3,1)="3","P","O"))</f>
        <v>P</v>
      </c>
      <c r="AY5" s="125" t="str">
        <f t="shared" ref="AY5:AY20" si="17">IF(AI5="A 0-0","",IF(MID(AI5,3,1)="3","P","O"))</f>
        <v>P</v>
      </c>
      <c r="AZ5" s="125" t="str">
        <f t="shared" ref="AZ5:AZ20" si="18">IF(AL5="A 0-0","",IF(MID(AL5,3,1)="3","P","O"))</f>
        <v>O</v>
      </c>
      <c r="BB5" t="str">
        <f t="shared" ref="BB5:BB20" si="19">CONCATENATE(AZ5,AY5,AX5,AW5,AV5,AU5,AT5,AS5,AR5)</f>
        <v>OPPPPPPPP</v>
      </c>
      <c r="BD5" s="126" t="str">
        <f t="shared" ref="BD5:BD20" si="20">CONCATENATE(AZ5,AY5,AX5,AW5,AV5)</f>
        <v>OPPPP</v>
      </c>
    </row>
    <row r="6" spans="2:56" x14ac:dyDescent="0.25">
      <c r="B6" s="64">
        <v>3</v>
      </c>
      <c r="D6" s="40" t="s">
        <v>13</v>
      </c>
      <c r="E6" s="7">
        <f t="shared" si="0"/>
        <v>9</v>
      </c>
      <c r="F6" s="7">
        <f t="shared" si="1"/>
        <v>6</v>
      </c>
      <c r="G6" s="7">
        <f t="shared" si="2"/>
        <v>3</v>
      </c>
      <c r="H6" s="7">
        <f t="shared" si="3"/>
        <v>23</v>
      </c>
      <c r="I6" s="7">
        <f t="shared" si="4"/>
        <v>13</v>
      </c>
      <c r="J6" s="1">
        <f t="shared" si="5"/>
        <v>60.129999999999995</v>
      </c>
      <c r="K6" s="7">
        <v>2</v>
      </c>
      <c r="L6" s="7">
        <f t="shared" si="6"/>
        <v>36</v>
      </c>
      <c r="M6" s="2">
        <f t="shared" si="7"/>
        <v>1.7258333333333331</v>
      </c>
      <c r="N6" s="80" t="s">
        <v>49</v>
      </c>
      <c r="O6" s="1">
        <v>23.09</v>
      </c>
      <c r="P6" s="2">
        <v>8.0299999999999994</v>
      </c>
      <c r="Q6" s="80" t="s">
        <v>88</v>
      </c>
      <c r="R6" s="1">
        <v>19.739999999999998</v>
      </c>
      <c r="S6" s="2">
        <v>6</v>
      </c>
      <c r="T6" s="81" t="s">
        <v>20</v>
      </c>
      <c r="U6" s="1">
        <v>16.89</v>
      </c>
      <c r="V6" s="2">
        <v>3.8</v>
      </c>
      <c r="W6" s="83" t="s">
        <v>89</v>
      </c>
      <c r="X6" s="1">
        <v>19.98</v>
      </c>
      <c r="Y6" s="2">
        <v>8.4499999999999993</v>
      </c>
      <c r="Z6" s="80" t="s">
        <v>49</v>
      </c>
      <c r="AA6" s="1">
        <v>20.62</v>
      </c>
      <c r="AB6" s="2">
        <v>9.6</v>
      </c>
      <c r="AC6" s="81" t="s">
        <v>48</v>
      </c>
      <c r="AD6" s="1">
        <v>20.71</v>
      </c>
      <c r="AE6" s="2">
        <v>6.86</v>
      </c>
      <c r="AF6" s="83" t="s">
        <v>20</v>
      </c>
      <c r="AG6" s="1">
        <v>22.77</v>
      </c>
      <c r="AH6" s="2">
        <v>7.2</v>
      </c>
      <c r="AI6" s="83" t="s">
        <v>48</v>
      </c>
      <c r="AJ6" s="1">
        <v>20.38</v>
      </c>
      <c r="AK6" s="2">
        <v>5.79</v>
      </c>
      <c r="AL6" s="83" t="s">
        <v>20</v>
      </c>
      <c r="AM6" s="1">
        <v>21.78</v>
      </c>
      <c r="AN6" s="2">
        <v>4.4000000000000004</v>
      </c>
      <c r="AO6" s="53">
        <f t="shared" si="8"/>
        <v>20.662222222222223</v>
      </c>
      <c r="AP6" s="95">
        <f t="shared" si="9"/>
        <v>26.662222222222223</v>
      </c>
      <c r="AR6" s="125" t="str">
        <f t="shared" si="10"/>
        <v>O</v>
      </c>
      <c r="AS6" s="125" t="str">
        <f t="shared" si="11"/>
        <v>O</v>
      </c>
      <c r="AT6" s="125" t="str">
        <f t="shared" si="12"/>
        <v>P</v>
      </c>
      <c r="AU6" s="125" t="str">
        <f t="shared" si="13"/>
        <v>P</v>
      </c>
      <c r="AV6" s="125" t="str">
        <f t="shared" si="14"/>
        <v>O</v>
      </c>
      <c r="AW6" s="125" t="str">
        <f t="shared" si="15"/>
        <v>P</v>
      </c>
      <c r="AX6" s="125" t="str">
        <f t="shared" si="16"/>
        <v>P</v>
      </c>
      <c r="AY6" s="125" t="str">
        <f t="shared" si="17"/>
        <v>P</v>
      </c>
      <c r="AZ6" s="125" t="str">
        <f t="shared" si="18"/>
        <v>P</v>
      </c>
      <c r="BB6" t="str">
        <f t="shared" si="19"/>
        <v>PPPPOPPOO</v>
      </c>
      <c r="BD6" s="126" t="str">
        <f t="shared" si="20"/>
        <v>PPPPO</v>
      </c>
    </row>
    <row r="7" spans="2:56" x14ac:dyDescent="0.25">
      <c r="B7" s="64">
        <v>4</v>
      </c>
      <c r="D7" s="40" t="s">
        <v>87</v>
      </c>
      <c r="E7" s="7">
        <f t="shared" si="0"/>
        <v>8</v>
      </c>
      <c r="F7" s="7">
        <f t="shared" si="1"/>
        <v>7</v>
      </c>
      <c r="G7" s="7">
        <f t="shared" si="2"/>
        <v>1</v>
      </c>
      <c r="H7" s="7">
        <f t="shared" si="3"/>
        <v>22</v>
      </c>
      <c r="I7" s="7">
        <f t="shared" si="4"/>
        <v>7</v>
      </c>
      <c r="J7" s="1">
        <f t="shared" si="5"/>
        <v>44.28</v>
      </c>
      <c r="K7" s="7"/>
      <c r="L7" s="7">
        <f t="shared" si="6"/>
        <v>29</v>
      </c>
      <c r="M7" s="2">
        <f t="shared" si="7"/>
        <v>1.526896551724138</v>
      </c>
      <c r="N7" s="83" t="s">
        <v>26</v>
      </c>
      <c r="O7" s="1">
        <v>16.53</v>
      </c>
      <c r="P7" s="2">
        <v>5</v>
      </c>
      <c r="Q7" s="81" t="s">
        <v>65</v>
      </c>
      <c r="R7" s="1"/>
      <c r="S7" s="2"/>
      <c r="T7" s="83" t="s">
        <v>19</v>
      </c>
      <c r="U7" s="1">
        <v>20.59</v>
      </c>
      <c r="V7" s="2">
        <v>5.4</v>
      </c>
      <c r="W7" s="83" t="s">
        <v>26</v>
      </c>
      <c r="X7" s="1">
        <v>19.23</v>
      </c>
      <c r="Y7" s="2">
        <v>4.4000000000000004</v>
      </c>
      <c r="Z7" s="80" t="s">
        <v>21</v>
      </c>
      <c r="AA7" s="1">
        <v>20.12</v>
      </c>
      <c r="AB7" s="2">
        <v>7.83</v>
      </c>
      <c r="AC7" s="81" t="s">
        <v>18</v>
      </c>
      <c r="AD7" s="1">
        <v>16.62</v>
      </c>
      <c r="AE7" s="2">
        <v>6.3</v>
      </c>
      <c r="AF7" s="81" t="s">
        <v>19</v>
      </c>
      <c r="AG7" s="1">
        <v>19.03</v>
      </c>
      <c r="AH7" s="2">
        <v>5.75</v>
      </c>
      <c r="AI7" s="83" t="s">
        <v>19</v>
      </c>
      <c r="AJ7" s="1">
        <v>19.03</v>
      </c>
      <c r="AK7" s="2">
        <v>5.8</v>
      </c>
      <c r="AL7" s="81" t="s">
        <v>19</v>
      </c>
      <c r="AM7" s="1">
        <v>18.559999999999999</v>
      </c>
      <c r="AN7" s="2">
        <v>3.8</v>
      </c>
      <c r="AO7" s="53">
        <f t="shared" si="8"/>
        <v>18.713750000000005</v>
      </c>
      <c r="AP7" s="2">
        <f t="shared" si="9"/>
        <v>25.713750000000005</v>
      </c>
      <c r="AR7" s="125" t="str">
        <f t="shared" si="10"/>
        <v>P</v>
      </c>
      <c r="AS7" s="125" t="str">
        <f t="shared" si="11"/>
        <v/>
      </c>
      <c r="AT7" s="125" t="str">
        <f t="shared" si="12"/>
        <v>P</v>
      </c>
      <c r="AU7" s="125" t="str">
        <f t="shared" si="13"/>
        <v>P</v>
      </c>
      <c r="AV7" s="125" t="str">
        <f t="shared" si="14"/>
        <v>O</v>
      </c>
      <c r="AW7" s="125" t="str">
        <f t="shared" si="15"/>
        <v>P</v>
      </c>
      <c r="AX7" s="125" t="str">
        <f t="shared" si="16"/>
        <v>P</v>
      </c>
      <c r="AY7" s="125" t="str">
        <f t="shared" si="17"/>
        <v>P</v>
      </c>
      <c r="AZ7" s="125" t="str">
        <f t="shared" si="18"/>
        <v>P</v>
      </c>
      <c r="BB7" t="str">
        <f t="shared" si="19"/>
        <v>PPPPOPPP</v>
      </c>
      <c r="BD7" s="126" t="str">
        <f t="shared" si="20"/>
        <v>PPPPO</v>
      </c>
    </row>
    <row r="8" spans="2:56" x14ac:dyDescent="0.25">
      <c r="B8" s="64">
        <v>5</v>
      </c>
      <c r="D8" s="40" t="s">
        <v>75</v>
      </c>
      <c r="E8" s="7">
        <f t="shared" si="0"/>
        <v>9</v>
      </c>
      <c r="F8" s="7">
        <f t="shared" si="1"/>
        <v>6</v>
      </c>
      <c r="G8" s="7">
        <f t="shared" si="2"/>
        <v>3</v>
      </c>
      <c r="H8" s="7">
        <f t="shared" si="3"/>
        <v>21</v>
      </c>
      <c r="I8" s="7">
        <f t="shared" si="4"/>
        <v>17</v>
      </c>
      <c r="J8" s="1">
        <f t="shared" si="5"/>
        <v>37.339999999999996</v>
      </c>
      <c r="K8" s="7">
        <v>1</v>
      </c>
      <c r="L8" s="7">
        <f t="shared" si="6"/>
        <v>38</v>
      </c>
      <c r="M8" s="2">
        <f t="shared" si="7"/>
        <v>1.0089473684210526</v>
      </c>
      <c r="N8" s="80" t="s">
        <v>50</v>
      </c>
      <c r="O8" s="1">
        <v>17.64</v>
      </c>
      <c r="P8" s="2">
        <v>3.21</v>
      </c>
      <c r="Q8" s="81" t="s">
        <v>89</v>
      </c>
      <c r="R8" s="1">
        <v>17.96</v>
      </c>
      <c r="S8" s="2">
        <v>3.8</v>
      </c>
      <c r="T8" s="83" t="s">
        <v>48</v>
      </c>
      <c r="U8" s="1">
        <v>19.45</v>
      </c>
      <c r="V8" s="2">
        <v>5.6</v>
      </c>
      <c r="W8" s="80" t="s">
        <v>88</v>
      </c>
      <c r="X8" s="1">
        <v>16.309999999999999</v>
      </c>
      <c r="Y8" s="2">
        <v>4.8</v>
      </c>
      <c r="Z8" s="81" t="s">
        <v>48</v>
      </c>
      <c r="AA8" s="1">
        <v>19.02</v>
      </c>
      <c r="AB8" s="2">
        <v>5</v>
      </c>
      <c r="AC8" s="80" t="s">
        <v>49</v>
      </c>
      <c r="AD8" s="1">
        <v>16.48</v>
      </c>
      <c r="AE8" s="2">
        <v>4.8</v>
      </c>
      <c r="AF8" s="81" t="s">
        <v>48</v>
      </c>
      <c r="AG8" s="1">
        <v>17.09</v>
      </c>
      <c r="AH8" s="2">
        <v>4</v>
      </c>
      <c r="AI8" s="81" t="s">
        <v>89</v>
      </c>
      <c r="AJ8" s="1">
        <v>17.09</v>
      </c>
      <c r="AK8" s="2">
        <v>2.4</v>
      </c>
      <c r="AL8" s="81" t="s">
        <v>48</v>
      </c>
      <c r="AM8" s="1">
        <v>19.2</v>
      </c>
      <c r="AN8" s="2">
        <v>3.73</v>
      </c>
      <c r="AO8" s="53">
        <f t="shared" si="8"/>
        <v>17.804444444444442</v>
      </c>
      <c r="AP8" s="2">
        <f t="shared" si="9"/>
        <v>23.804444444444442</v>
      </c>
      <c r="AR8" s="125" t="str">
        <f t="shared" si="10"/>
        <v>O</v>
      </c>
      <c r="AS8" s="125" t="str">
        <f t="shared" si="11"/>
        <v>P</v>
      </c>
      <c r="AT8" s="125" t="str">
        <f t="shared" si="12"/>
        <v>P</v>
      </c>
      <c r="AU8" s="125" t="str">
        <f t="shared" si="13"/>
        <v>O</v>
      </c>
      <c r="AV8" s="125" t="str">
        <f t="shared" si="14"/>
        <v>P</v>
      </c>
      <c r="AW8" s="125" t="str">
        <f t="shared" si="15"/>
        <v>O</v>
      </c>
      <c r="AX8" s="125" t="str">
        <f t="shared" si="16"/>
        <v>P</v>
      </c>
      <c r="AY8" s="125" t="str">
        <f t="shared" si="17"/>
        <v>P</v>
      </c>
      <c r="AZ8" s="125" t="str">
        <f t="shared" si="18"/>
        <v>P</v>
      </c>
      <c r="BB8" t="str">
        <f t="shared" si="19"/>
        <v>PPPOPOPPO</v>
      </c>
      <c r="BD8" s="126" t="str">
        <f t="shared" si="20"/>
        <v>PPPOP</v>
      </c>
    </row>
    <row r="9" spans="2:56" x14ac:dyDescent="0.25">
      <c r="B9" s="64">
        <v>6</v>
      </c>
      <c r="D9" s="40" t="s">
        <v>72</v>
      </c>
      <c r="E9" s="7">
        <f t="shared" si="0"/>
        <v>9</v>
      </c>
      <c r="F9" s="7">
        <f t="shared" si="1"/>
        <v>7</v>
      </c>
      <c r="G9" s="7">
        <f t="shared" si="2"/>
        <v>2</v>
      </c>
      <c r="H9" s="7">
        <f t="shared" si="3"/>
        <v>23</v>
      </c>
      <c r="I9" s="7">
        <f t="shared" si="4"/>
        <v>11</v>
      </c>
      <c r="J9" s="1">
        <f t="shared" si="5"/>
        <v>32.85</v>
      </c>
      <c r="K9" s="7">
        <v>1</v>
      </c>
      <c r="L9" s="7">
        <f t="shared" si="6"/>
        <v>34</v>
      </c>
      <c r="M9" s="2">
        <f t="shared" si="7"/>
        <v>0.99558823529411766</v>
      </c>
      <c r="N9" s="81" t="s">
        <v>26</v>
      </c>
      <c r="O9" s="1">
        <v>14.72</v>
      </c>
      <c r="P9" s="2">
        <v>3</v>
      </c>
      <c r="Q9" s="81" t="s">
        <v>19</v>
      </c>
      <c r="R9" s="1">
        <v>17.71</v>
      </c>
      <c r="S9" s="2">
        <v>5.4</v>
      </c>
      <c r="T9" s="80" t="s">
        <v>47</v>
      </c>
      <c r="U9" s="1">
        <v>18.14</v>
      </c>
      <c r="V9" s="2">
        <v>2.4</v>
      </c>
      <c r="W9" s="81" t="s">
        <v>19</v>
      </c>
      <c r="X9" s="1">
        <v>13.54</v>
      </c>
      <c r="Y9" s="2">
        <v>2.4</v>
      </c>
      <c r="Z9" s="81" t="s">
        <v>18</v>
      </c>
      <c r="AA9" s="1">
        <v>17.079999999999998</v>
      </c>
      <c r="AB9" s="2">
        <v>8.25</v>
      </c>
      <c r="AC9" s="83" t="s">
        <v>19</v>
      </c>
      <c r="AD9" s="1">
        <v>20.88</v>
      </c>
      <c r="AE9" s="2">
        <v>2.8</v>
      </c>
      <c r="AF9" s="80" t="s">
        <v>17</v>
      </c>
      <c r="AG9" s="1">
        <v>17.79</v>
      </c>
      <c r="AH9" s="2">
        <v>3.8</v>
      </c>
      <c r="AI9" s="81" t="s">
        <v>19</v>
      </c>
      <c r="AJ9" s="1">
        <v>15.18</v>
      </c>
      <c r="AK9" s="2">
        <v>2.4</v>
      </c>
      <c r="AL9" s="81" t="s">
        <v>18</v>
      </c>
      <c r="AM9" s="1">
        <v>15.7</v>
      </c>
      <c r="AN9" s="2">
        <v>2.4</v>
      </c>
      <c r="AO9" s="53">
        <f t="shared" si="8"/>
        <v>16.748888888888885</v>
      </c>
      <c r="AP9" s="2">
        <f t="shared" si="9"/>
        <v>23.748888888888885</v>
      </c>
      <c r="AR9" s="125" t="str">
        <f t="shared" si="10"/>
        <v>P</v>
      </c>
      <c r="AS9" s="125" t="str">
        <f t="shared" si="11"/>
        <v>P</v>
      </c>
      <c r="AT9" s="125" t="str">
        <f t="shared" si="12"/>
        <v>O</v>
      </c>
      <c r="AU9" s="125" t="str">
        <f t="shared" si="13"/>
        <v>P</v>
      </c>
      <c r="AV9" s="125" t="str">
        <f t="shared" si="14"/>
        <v>P</v>
      </c>
      <c r="AW9" s="125" t="str">
        <f t="shared" si="15"/>
        <v>P</v>
      </c>
      <c r="AX9" s="125" t="str">
        <f t="shared" si="16"/>
        <v>O</v>
      </c>
      <c r="AY9" s="125" t="str">
        <f t="shared" si="17"/>
        <v>P</v>
      </c>
      <c r="AZ9" s="125" t="str">
        <f t="shared" si="18"/>
        <v>P</v>
      </c>
      <c r="BB9" t="str">
        <f t="shared" si="19"/>
        <v>PPOPPPOPP</v>
      </c>
      <c r="BD9" s="126" t="str">
        <f t="shared" si="20"/>
        <v>PPOPP</v>
      </c>
    </row>
    <row r="10" spans="2:56" x14ac:dyDescent="0.25">
      <c r="B10" s="64">
        <v>7</v>
      </c>
      <c r="D10" s="40" t="s">
        <v>12</v>
      </c>
      <c r="E10" s="7">
        <f t="shared" si="0"/>
        <v>9</v>
      </c>
      <c r="F10" s="7">
        <f t="shared" si="1"/>
        <v>6</v>
      </c>
      <c r="G10" s="7">
        <f t="shared" si="2"/>
        <v>3</v>
      </c>
      <c r="H10" s="7">
        <f t="shared" si="3"/>
        <v>22</v>
      </c>
      <c r="I10" s="7">
        <f t="shared" si="4"/>
        <v>12</v>
      </c>
      <c r="J10" s="1">
        <f t="shared" si="5"/>
        <v>24.1</v>
      </c>
      <c r="K10" s="7"/>
      <c r="L10" s="7">
        <f t="shared" si="6"/>
        <v>34</v>
      </c>
      <c r="M10" s="2">
        <f t="shared" si="7"/>
        <v>0.70882352941176474</v>
      </c>
      <c r="N10" s="80" t="s">
        <v>17</v>
      </c>
      <c r="O10" s="1">
        <v>14.82</v>
      </c>
      <c r="P10" s="2">
        <v>2.2000000000000002</v>
      </c>
      <c r="Q10" s="80" t="s">
        <v>21</v>
      </c>
      <c r="R10" s="1">
        <v>14.45</v>
      </c>
      <c r="S10" s="2">
        <v>2</v>
      </c>
      <c r="T10" s="81" t="s">
        <v>26</v>
      </c>
      <c r="U10" s="1">
        <v>17.93</v>
      </c>
      <c r="V10" s="2">
        <v>2.35</v>
      </c>
      <c r="W10" s="80" t="s">
        <v>21</v>
      </c>
      <c r="X10" s="1">
        <v>13.75</v>
      </c>
      <c r="Y10" s="2">
        <v>1</v>
      </c>
      <c r="Z10" s="83" t="s">
        <v>19</v>
      </c>
      <c r="AA10" s="1">
        <v>21.47</v>
      </c>
      <c r="AB10" s="2">
        <v>3.5</v>
      </c>
      <c r="AC10" s="81" t="s">
        <v>26</v>
      </c>
      <c r="AD10" s="1">
        <v>14.83</v>
      </c>
      <c r="AE10" s="2">
        <v>0</v>
      </c>
      <c r="AF10" s="83" t="s">
        <v>19</v>
      </c>
      <c r="AG10" s="1">
        <v>19.27</v>
      </c>
      <c r="AH10" s="2">
        <v>5</v>
      </c>
      <c r="AI10" s="81" t="s">
        <v>19</v>
      </c>
      <c r="AJ10" s="1">
        <v>18.79</v>
      </c>
      <c r="AK10" s="2">
        <v>6.05</v>
      </c>
      <c r="AL10" s="81" t="s">
        <v>26</v>
      </c>
      <c r="AM10" s="1">
        <v>15.05</v>
      </c>
      <c r="AN10" s="2">
        <v>2</v>
      </c>
      <c r="AO10" s="53">
        <f t="shared" si="8"/>
        <v>16.706666666666667</v>
      </c>
      <c r="AP10" s="2">
        <f t="shared" si="9"/>
        <v>22.706666666666667</v>
      </c>
      <c r="AR10" s="125" t="str">
        <f t="shared" si="10"/>
        <v>O</v>
      </c>
      <c r="AS10" s="125" t="str">
        <f t="shared" si="11"/>
        <v>O</v>
      </c>
      <c r="AT10" s="125" t="str">
        <f t="shared" si="12"/>
        <v>P</v>
      </c>
      <c r="AU10" s="125" t="str">
        <f t="shared" si="13"/>
        <v>O</v>
      </c>
      <c r="AV10" s="125" t="str">
        <f t="shared" si="14"/>
        <v>P</v>
      </c>
      <c r="AW10" s="125" t="str">
        <f t="shared" si="15"/>
        <v>P</v>
      </c>
      <c r="AX10" s="125" t="str">
        <f t="shared" si="16"/>
        <v>P</v>
      </c>
      <c r="AY10" s="125" t="str">
        <f t="shared" si="17"/>
        <v>P</v>
      </c>
      <c r="AZ10" s="125" t="str">
        <f t="shared" si="18"/>
        <v>P</v>
      </c>
      <c r="BB10" t="str">
        <f t="shared" si="19"/>
        <v>PPPPPOPOO</v>
      </c>
      <c r="BD10" s="126" t="str">
        <f t="shared" si="20"/>
        <v>PPPPP</v>
      </c>
    </row>
    <row r="11" spans="2:56" x14ac:dyDescent="0.25">
      <c r="B11" s="64">
        <v>8</v>
      </c>
      <c r="D11" s="40" t="s">
        <v>14</v>
      </c>
      <c r="E11" s="7">
        <f t="shared" si="0"/>
        <v>9</v>
      </c>
      <c r="F11" s="7">
        <f t="shared" si="1"/>
        <v>5</v>
      </c>
      <c r="G11" s="7">
        <f t="shared" si="2"/>
        <v>4</v>
      </c>
      <c r="H11" s="7">
        <f t="shared" si="3"/>
        <v>21</v>
      </c>
      <c r="I11" s="7">
        <f t="shared" si="4"/>
        <v>16</v>
      </c>
      <c r="J11" s="1">
        <f t="shared" si="5"/>
        <v>34.200000000000003</v>
      </c>
      <c r="K11" s="7">
        <v>1</v>
      </c>
      <c r="L11" s="7">
        <f t="shared" si="6"/>
        <v>37</v>
      </c>
      <c r="M11" s="2">
        <f t="shared" si="7"/>
        <v>0.9513513513513514</v>
      </c>
      <c r="N11" s="80" t="s">
        <v>49</v>
      </c>
      <c r="O11" s="1">
        <v>19.43</v>
      </c>
      <c r="P11" s="2">
        <v>5.75</v>
      </c>
      <c r="Q11" s="80" t="s">
        <v>88</v>
      </c>
      <c r="R11" s="1">
        <v>17.190000000000001</v>
      </c>
      <c r="S11" s="2">
        <v>4.13</v>
      </c>
      <c r="T11" s="80" t="s">
        <v>21</v>
      </c>
      <c r="U11" s="1">
        <v>15.86</v>
      </c>
      <c r="V11" s="2">
        <v>1</v>
      </c>
      <c r="W11" s="80" t="s">
        <v>17</v>
      </c>
      <c r="X11" s="1">
        <v>16.59</v>
      </c>
      <c r="Y11" s="2">
        <v>4.4000000000000004</v>
      </c>
      <c r="Z11" s="81" t="s">
        <v>19</v>
      </c>
      <c r="AA11" s="1">
        <v>18.329999999999998</v>
      </c>
      <c r="AB11" s="2">
        <v>2.4</v>
      </c>
      <c r="AC11" s="81" t="s">
        <v>19</v>
      </c>
      <c r="AD11" s="1">
        <v>19.78</v>
      </c>
      <c r="AE11" s="2">
        <v>6.7</v>
      </c>
      <c r="AF11" s="81" t="s">
        <v>18</v>
      </c>
      <c r="AG11" s="1">
        <v>16.53</v>
      </c>
      <c r="AH11" s="2">
        <v>3.25</v>
      </c>
      <c r="AI11" s="81" t="s">
        <v>26</v>
      </c>
      <c r="AJ11" s="1">
        <v>15.58</v>
      </c>
      <c r="AK11" s="2">
        <v>2.8</v>
      </c>
      <c r="AL11" s="81" t="s">
        <v>26</v>
      </c>
      <c r="AM11" s="1">
        <v>16.149999999999999</v>
      </c>
      <c r="AN11" s="2">
        <v>3.77</v>
      </c>
      <c r="AO11" s="53">
        <f t="shared" si="8"/>
        <v>17.271111111111114</v>
      </c>
      <c r="AP11" s="2">
        <f t="shared" si="9"/>
        <v>22.271111111111114</v>
      </c>
      <c r="AR11" s="125" t="str">
        <f t="shared" si="10"/>
        <v>O</v>
      </c>
      <c r="AS11" s="125" t="str">
        <f t="shared" si="11"/>
        <v>O</v>
      </c>
      <c r="AT11" s="125" t="str">
        <f t="shared" si="12"/>
        <v>O</v>
      </c>
      <c r="AU11" s="125" t="str">
        <f t="shared" si="13"/>
        <v>O</v>
      </c>
      <c r="AV11" s="125" t="str">
        <f t="shared" si="14"/>
        <v>P</v>
      </c>
      <c r="AW11" s="125" t="str">
        <f t="shared" si="15"/>
        <v>P</v>
      </c>
      <c r="AX11" s="125" t="str">
        <f t="shared" si="16"/>
        <v>P</v>
      </c>
      <c r="AY11" s="125" t="str">
        <f t="shared" si="17"/>
        <v>P</v>
      </c>
      <c r="AZ11" s="125" t="str">
        <f t="shared" si="18"/>
        <v>P</v>
      </c>
      <c r="BB11" t="str">
        <f t="shared" si="19"/>
        <v>PPPPPOOOO</v>
      </c>
      <c r="BD11" s="126" t="str">
        <f t="shared" si="20"/>
        <v>PPPPP</v>
      </c>
    </row>
    <row r="12" spans="2:56" x14ac:dyDescent="0.25">
      <c r="B12" s="64">
        <v>9</v>
      </c>
      <c r="D12" s="40" t="s">
        <v>11</v>
      </c>
      <c r="E12" s="7">
        <f t="shared" si="0"/>
        <v>9</v>
      </c>
      <c r="F12" s="7">
        <f t="shared" si="1"/>
        <v>5</v>
      </c>
      <c r="G12" s="7">
        <f t="shared" si="2"/>
        <v>4</v>
      </c>
      <c r="H12" s="7">
        <f t="shared" si="3"/>
        <v>18</v>
      </c>
      <c r="I12" s="7">
        <f t="shared" si="4"/>
        <v>17</v>
      </c>
      <c r="J12" s="1">
        <f t="shared" si="5"/>
        <v>21.669999999999998</v>
      </c>
      <c r="K12" s="7"/>
      <c r="L12" s="7">
        <f t="shared" si="6"/>
        <v>35</v>
      </c>
      <c r="M12" s="2">
        <f t="shared" si="7"/>
        <v>0.61914285714285711</v>
      </c>
      <c r="N12" s="80" t="s">
        <v>17</v>
      </c>
      <c r="O12" s="1">
        <v>16.53</v>
      </c>
      <c r="P12" s="2">
        <v>1.4</v>
      </c>
      <c r="Q12" s="80" t="s">
        <v>47</v>
      </c>
      <c r="R12" s="1">
        <v>14.9</v>
      </c>
      <c r="S12" s="2">
        <v>1.71</v>
      </c>
      <c r="T12" s="81" t="s">
        <v>19</v>
      </c>
      <c r="U12" s="1">
        <v>14.74</v>
      </c>
      <c r="V12" s="2">
        <v>1.19</v>
      </c>
      <c r="W12" s="80" t="s">
        <v>21</v>
      </c>
      <c r="X12" s="1">
        <v>14.83</v>
      </c>
      <c r="Y12" s="2">
        <v>1</v>
      </c>
      <c r="Z12" s="81" t="s">
        <v>26</v>
      </c>
      <c r="AA12" s="1">
        <v>17.489999999999998</v>
      </c>
      <c r="AB12" s="2">
        <v>3.4</v>
      </c>
      <c r="AC12" s="80" t="s">
        <v>47</v>
      </c>
      <c r="AD12" s="1">
        <v>15.88</v>
      </c>
      <c r="AE12" s="2">
        <v>1</v>
      </c>
      <c r="AF12" s="81" t="s">
        <v>18</v>
      </c>
      <c r="AG12" s="1">
        <v>16.13</v>
      </c>
      <c r="AH12" s="2">
        <v>2.0499999999999998</v>
      </c>
      <c r="AI12" s="81" t="s">
        <v>26</v>
      </c>
      <c r="AJ12" s="1">
        <v>18.72</v>
      </c>
      <c r="AK12" s="2">
        <v>6.15</v>
      </c>
      <c r="AL12" s="83" t="s">
        <v>26</v>
      </c>
      <c r="AM12" s="1">
        <v>19.8</v>
      </c>
      <c r="AN12" s="2">
        <v>3.77</v>
      </c>
      <c r="AO12" s="53">
        <f t="shared" si="8"/>
        <v>16.557777777777776</v>
      </c>
      <c r="AP12" s="2">
        <f t="shared" si="9"/>
        <v>21.557777777777776</v>
      </c>
      <c r="AR12" s="125" t="str">
        <f t="shared" si="10"/>
        <v>O</v>
      </c>
      <c r="AS12" s="125" t="str">
        <f t="shared" si="11"/>
        <v>O</v>
      </c>
      <c r="AT12" s="125" t="str">
        <f t="shared" si="12"/>
        <v>P</v>
      </c>
      <c r="AU12" s="125" t="str">
        <f t="shared" si="13"/>
        <v>O</v>
      </c>
      <c r="AV12" s="125" t="str">
        <f t="shared" si="14"/>
        <v>P</v>
      </c>
      <c r="AW12" s="125" t="str">
        <f t="shared" si="15"/>
        <v>O</v>
      </c>
      <c r="AX12" s="125" t="str">
        <f t="shared" si="16"/>
        <v>P</v>
      </c>
      <c r="AY12" s="125" t="str">
        <f t="shared" si="17"/>
        <v>P</v>
      </c>
      <c r="AZ12" s="125" t="str">
        <f t="shared" si="18"/>
        <v>P</v>
      </c>
      <c r="BB12" t="str">
        <f t="shared" si="19"/>
        <v>PPPOPOPOO</v>
      </c>
      <c r="BD12" s="126" t="str">
        <f t="shared" si="20"/>
        <v>PPPOP</v>
      </c>
    </row>
    <row r="13" spans="2:56" x14ac:dyDescent="0.25">
      <c r="B13" s="64">
        <v>10</v>
      </c>
      <c r="D13" s="40" t="s">
        <v>10</v>
      </c>
      <c r="E13" s="7">
        <f t="shared" si="0"/>
        <v>9</v>
      </c>
      <c r="F13" s="7">
        <f t="shared" si="1"/>
        <v>4</v>
      </c>
      <c r="G13" s="7">
        <f t="shared" si="2"/>
        <v>5</v>
      </c>
      <c r="H13" s="7">
        <f t="shared" si="3"/>
        <v>15</v>
      </c>
      <c r="I13" s="7">
        <f t="shared" si="4"/>
        <v>18</v>
      </c>
      <c r="J13" s="1">
        <f t="shared" si="5"/>
        <v>28.25</v>
      </c>
      <c r="K13" s="7"/>
      <c r="L13" s="7">
        <f t="shared" si="6"/>
        <v>33</v>
      </c>
      <c r="M13" s="2">
        <f t="shared" si="7"/>
        <v>0.85606060606060608</v>
      </c>
      <c r="N13" s="81" t="s">
        <v>48</v>
      </c>
      <c r="O13" s="1">
        <v>13.81</v>
      </c>
      <c r="P13" s="2">
        <v>2</v>
      </c>
      <c r="Q13" s="83" t="s">
        <v>48</v>
      </c>
      <c r="R13" s="1">
        <v>21.09</v>
      </c>
      <c r="S13" s="2">
        <v>5.65</v>
      </c>
      <c r="T13" s="80" t="s">
        <v>88</v>
      </c>
      <c r="U13" s="1">
        <v>17.07</v>
      </c>
      <c r="V13" s="2">
        <v>3</v>
      </c>
      <c r="W13" s="80" t="s">
        <v>50</v>
      </c>
      <c r="X13" s="1">
        <v>18.57</v>
      </c>
      <c r="Y13" s="2">
        <v>4</v>
      </c>
      <c r="Z13" s="80" t="s">
        <v>50</v>
      </c>
      <c r="AA13" s="1">
        <v>15.97</v>
      </c>
      <c r="AB13" s="2">
        <v>1</v>
      </c>
      <c r="AC13" s="81" t="s">
        <v>48</v>
      </c>
      <c r="AD13" s="1">
        <v>20.56</v>
      </c>
      <c r="AE13" s="2">
        <v>3.8</v>
      </c>
      <c r="AF13" s="81" t="s">
        <v>20</v>
      </c>
      <c r="AG13" s="1">
        <v>20.04</v>
      </c>
      <c r="AH13" s="2">
        <v>5.4</v>
      </c>
      <c r="AI13" s="80" t="s">
        <v>50</v>
      </c>
      <c r="AJ13" s="1">
        <v>14.54</v>
      </c>
      <c r="AK13" s="2">
        <v>0</v>
      </c>
      <c r="AL13" s="80" t="s">
        <v>49</v>
      </c>
      <c r="AM13" s="1">
        <v>16.22</v>
      </c>
      <c r="AN13" s="2">
        <v>3.4</v>
      </c>
      <c r="AO13" s="53">
        <f t="shared" si="8"/>
        <v>17.541111111111107</v>
      </c>
      <c r="AP13" s="2">
        <f t="shared" si="9"/>
        <v>21.541111111111107</v>
      </c>
      <c r="AR13" s="125" t="str">
        <f t="shared" si="10"/>
        <v>P</v>
      </c>
      <c r="AS13" s="125" t="str">
        <f t="shared" si="11"/>
        <v>P</v>
      </c>
      <c r="AT13" s="125" t="str">
        <f t="shared" si="12"/>
        <v>O</v>
      </c>
      <c r="AU13" s="125" t="str">
        <f t="shared" si="13"/>
        <v>O</v>
      </c>
      <c r="AV13" s="125" t="str">
        <f t="shared" si="14"/>
        <v>O</v>
      </c>
      <c r="AW13" s="125" t="str">
        <f t="shared" si="15"/>
        <v>P</v>
      </c>
      <c r="AX13" s="125" t="str">
        <f t="shared" si="16"/>
        <v>P</v>
      </c>
      <c r="AY13" s="125" t="str">
        <f t="shared" si="17"/>
        <v>O</v>
      </c>
      <c r="AZ13" s="125" t="str">
        <f t="shared" si="18"/>
        <v>O</v>
      </c>
      <c r="BB13" t="str">
        <f t="shared" si="19"/>
        <v>OOPPOOOPP</v>
      </c>
      <c r="BD13" s="126" t="str">
        <f t="shared" si="20"/>
        <v>OOPPO</v>
      </c>
    </row>
    <row r="14" spans="2:56" x14ac:dyDescent="0.25">
      <c r="B14" s="64">
        <v>11</v>
      </c>
      <c r="D14" s="40" t="s">
        <v>16</v>
      </c>
      <c r="E14" s="7">
        <f t="shared" si="0"/>
        <v>9</v>
      </c>
      <c r="F14" s="7">
        <f t="shared" si="1"/>
        <v>4</v>
      </c>
      <c r="G14" s="7">
        <f t="shared" si="2"/>
        <v>5</v>
      </c>
      <c r="H14" s="7">
        <f t="shared" si="3"/>
        <v>17</v>
      </c>
      <c r="I14" s="7">
        <f t="shared" si="4"/>
        <v>19</v>
      </c>
      <c r="J14" s="1">
        <f t="shared" si="5"/>
        <v>36.9</v>
      </c>
      <c r="K14" s="7"/>
      <c r="L14" s="7">
        <f t="shared" si="6"/>
        <v>36</v>
      </c>
      <c r="M14" s="2">
        <f t="shared" si="7"/>
        <v>1.0249999999999999</v>
      </c>
      <c r="N14" s="81" t="s">
        <v>20</v>
      </c>
      <c r="O14" s="1">
        <v>18.11</v>
      </c>
      <c r="P14" s="2">
        <v>2</v>
      </c>
      <c r="Q14" s="80" t="s">
        <v>88</v>
      </c>
      <c r="R14" s="1">
        <v>15.38</v>
      </c>
      <c r="S14" s="2">
        <v>2</v>
      </c>
      <c r="T14" s="80" t="s">
        <v>50</v>
      </c>
      <c r="U14" s="1">
        <v>18.78</v>
      </c>
      <c r="V14" s="2">
        <v>2.34</v>
      </c>
      <c r="W14" s="80" t="s">
        <v>88</v>
      </c>
      <c r="X14" s="1">
        <v>17.47</v>
      </c>
      <c r="Y14" s="2">
        <v>6.25</v>
      </c>
      <c r="Z14" s="81" t="s">
        <v>48</v>
      </c>
      <c r="AA14" s="1">
        <v>18.2</v>
      </c>
      <c r="AB14" s="2">
        <v>5.74</v>
      </c>
      <c r="AC14" s="81" t="s">
        <v>48</v>
      </c>
      <c r="AD14" s="1">
        <v>20.92</v>
      </c>
      <c r="AE14" s="2">
        <v>3.8</v>
      </c>
      <c r="AF14" s="81" t="s">
        <v>49</v>
      </c>
      <c r="AG14" s="1">
        <v>16.559999999999999</v>
      </c>
      <c r="AH14" s="2">
        <v>6</v>
      </c>
      <c r="AI14" s="80" t="s">
        <v>88</v>
      </c>
      <c r="AJ14" s="1">
        <v>14.93</v>
      </c>
      <c r="AK14" s="2">
        <v>2.63</v>
      </c>
      <c r="AL14" s="81" t="s">
        <v>89</v>
      </c>
      <c r="AM14" s="1">
        <v>16.66</v>
      </c>
      <c r="AN14" s="2">
        <v>6.14</v>
      </c>
      <c r="AO14" s="53">
        <f t="shared" si="8"/>
        <v>17.445555555555558</v>
      </c>
      <c r="AP14" s="2">
        <f t="shared" si="9"/>
        <v>21.445555555555558</v>
      </c>
      <c r="AR14" s="125" t="str">
        <f t="shared" si="10"/>
        <v>P</v>
      </c>
      <c r="AS14" s="125" t="str">
        <f t="shared" si="11"/>
        <v>O</v>
      </c>
      <c r="AT14" s="125" t="str">
        <f t="shared" si="12"/>
        <v>O</v>
      </c>
      <c r="AU14" s="125" t="str">
        <f t="shared" si="13"/>
        <v>O</v>
      </c>
      <c r="AV14" s="125" t="str">
        <f t="shared" si="14"/>
        <v>P</v>
      </c>
      <c r="AW14" s="125" t="str">
        <f t="shared" si="15"/>
        <v>P</v>
      </c>
      <c r="AX14" s="125" t="str">
        <f t="shared" si="16"/>
        <v>O</v>
      </c>
      <c r="AY14" s="125" t="str">
        <f t="shared" si="17"/>
        <v>O</v>
      </c>
      <c r="AZ14" s="125" t="str">
        <f t="shared" si="18"/>
        <v>P</v>
      </c>
      <c r="BB14" t="str">
        <f t="shared" si="19"/>
        <v>POOPPOOOP</v>
      </c>
      <c r="BD14" s="126" t="str">
        <f t="shared" si="20"/>
        <v>POOPP</v>
      </c>
    </row>
    <row r="15" spans="2:56" x14ac:dyDescent="0.25">
      <c r="B15" s="64">
        <v>12</v>
      </c>
      <c r="D15" s="40" t="s">
        <v>9</v>
      </c>
      <c r="E15" s="7">
        <f t="shared" si="0"/>
        <v>4</v>
      </c>
      <c r="F15" s="7">
        <f t="shared" si="1"/>
        <v>2</v>
      </c>
      <c r="G15" s="7">
        <f t="shared" si="2"/>
        <v>2</v>
      </c>
      <c r="H15" s="7">
        <f t="shared" si="3"/>
        <v>8</v>
      </c>
      <c r="I15" s="7">
        <f t="shared" si="4"/>
        <v>8</v>
      </c>
      <c r="J15" s="1">
        <f t="shared" si="5"/>
        <v>14.79</v>
      </c>
      <c r="K15" s="7"/>
      <c r="L15" s="7">
        <f t="shared" si="6"/>
        <v>16</v>
      </c>
      <c r="M15" s="2">
        <f t="shared" si="7"/>
        <v>0.92437499999999995</v>
      </c>
      <c r="N15" s="80" t="s">
        <v>21</v>
      </c>
      <c r="O15" s="1">
        <v>18.37</v>
      </c>
      <c r="P15" s="2">
        <v>5.75</v>
      </c>
      <c r="Q15" s="80" t="s">
        <v>21</v>
      </c>
      <c r="R15" s="1">
        <v>14.62</v>
      </c>
      <c r="S15" s="2">
        <v>3.4</v>
      </c>
      <c r="T15" s="81" t="s">
        <v>65</v>
      </c>
      <c r="U15" s="1"/>
      <c r="V15" s="2"/>
      <c r="W15" s="81" t="s">
        <v>65</v>
      </c>
      <c r="X15" s="1"/>
      <c r="Y15" s="2"/>
      <c r="Z15" s="81" t="s">
        <v>65</v>
      </c>
      <c r="AA15" s="1"/>
      <c r="AB15" s="2"/>
      <c r="AC15" s="81" t="s">
        <v>65</v>
      </c>
      <c r="AD15" s="1"/>
      <c r="AE15" s="2"/>
      <c r="AF15" s="81" t="s">
        <v>65</v>
      </c>
      <c r="AG15" s="1"/>
      <c r="AH15" s="2"/>
      <c r="AI15" s="81" t="s">
        <v>18</v>
      </c>
      <c r="AJ15" s="1">
        <v>15.71</v>
      </c>
      <c r="AK15" s="2">
        <v>4.3899999999999997</v>
      </c>
      <c r="AL15" s="81" t="s">
        <v>19</v>
      </c>
      <c r="AM15" s="1">
        <v>15.03</v>
      </c>
      <c r="AN15" s="2">
        <v>1.25</v>
      </c>
      <c r="AO15" s="53">
        <f t="shared" si="8"/>
        <v>15.932500000000001</v>
      </c>
      <c r="AP15" s="2">
        <f t="shared" si="9"/>
        <v>17.932500000000001</v>
      </c>
      <c r="AR15" s="125" t="str">
        <f t="shared" si="10"/>
        <v>O</v>
      </c>
      <c r="AS15" s="125" t="str">
        <f t="shared" si="11"/>
        <v>O</v>
      </c>
      <c r="AT15" s="125" t="str">
        <f t="shared" si="12"/>
        <v/>
      </c>
      <c r="AU15" s="125" t="str">
        <f t="shared" si="13"/>
        <v/>
      </c>
      <c r="AV15" s="125" t="str">
        <f t="shared" si="14"/>
        <v/>
      </c>
      <c r="AW15" s="125" t="str">
        <f t="shared" si="15"/>
        <v/>
      </c>
      <c r="AX15" s="125" t="str">
        <f t="shared" si="16"/>
        <v/>
      </c>
      <c r="AY15" s="125" t="str">
        <f t="shared" si="17"/>
        <v>P</v>
      </c>
      <c r="AZ15" s="125" t="str">
        <f t="shared" si="18"/>
        <v>P</v>
      </c>
      <c r="BB15" t="str">
        <f t="shared" si="19"/>
        <v>PPOO</v>
      </c>
      <c r="BD15" s="126" t="str">
        <f t="shared" si="20"/>
        <v>PP</v>
      </c>
    </row>
    <row r="16" spans="2:56" x14ac:dyDescent="0.25">
      <c r="B16" s="64">
        <v>13</v>
      </c>
      <c r="D16" s="40" t="s">
        <v>74</v>
      </c>
      <c r="E16" s="7">
        <f t="shared" si="0"/>
        <v>3</v>
      </c>
      <c r="F16" s="7">
        <f t="shared" si="1"/>
        <v>0</v>
      </c>
      <c r="G16" s="7">
        <f t="shared" si="2"/>
        <v>3</v>
      </c>
      <c r="H16" s="7">
        <f t="shared" si="3"/>
        <v>2</v>
      </c>
      <c r="I16" s="7">
        <f t="shared" si="4"/>
        <v>9</v>
      </c>
      <c r="J16" s="1">
        <f t="shared" si="5"/>
        <v>9.99</v>
      </c>
      <c r="K16" s="7"/>
      <c r="L16" s="7">
        <f t="shared" si="6"/>
        <v>11</v>
      </c>
      <c r="M16" s="2">
        <f t="shared" si="7"/>
        <v>0.9081818181818182</v>
      </c>
      <c r="N16" s="57" t="s">
        <v>65</v>
      </c>
      <c r="O16" s="7"/>
      <c r="P16" s="58"/>
      <c r="Q16" s="80" t="s">
        <v>47</v>
      </c>
      <c r="R16" s="1">
        <v>15.3</v>
      </c>
      <c r="S16" s="58">
        <v>2.25</v>
      </c>
      <c r="T16" s="80" t="s">
        <v>47</v>
      </c>
      <c r="U16" s="7">
        <v>15.14</v>
      </c>
      <c r="V16" s="58">
        <v>1</v>
      </c>
      <c r="W16" s="80" t="s">
        <v>17</v>
      </c>
      <c r="X16" s="7">
        <v>17.61</v>
      </c>
      <c r="Y16" s="58">
        <v>6.74</v>
      </c>
      <c r="Z16" s="57" t="s">
        <v>65</v>
      </c>
      <c r="AA16" s="7"/>
      <c r="AB16" s="58"/>
      <c r="AC16" s="57" t="s">
        <v>65</v>
      </c>
      <c r="AD16" s="7"/>
      <c r="AE16" s="58"/>
      <c r="AF16" s="57" t="s">
        <v>65</v>
      </c>
      <c r="AG16" s="7"/>
      <c r="AH16" s="58"/>
      <c r="AI16" s="57" t="s">
        <v>65</v>
      </c>
      <c r="AJ16" s="7"/>
      <c r="AK16" s="58"/>
      <c r="AL16" s="57" t="s">
        <v>65</v>
      </c>
      <c r="AM16" s="7"/>
      <c r="AN16" s="58"/>
      <c r="AO16" s="53">
        <f t="shared" si="8"/>
        <v>16.016666666666666</v>
      </c>
      <c r="AP16" s="2">
        <f t="shared" si="9"/>
        <v>16.016666666666666</v>
      </c>
      <c r="AR16" s="125" t="str">
        <f t="shared" si="10"/>
        <v/>
      </c>
      <c r="AS16" s="125" t="str">
        <f t="shared" si="11"/>
        <v>O</v>
      </c>
      <c r="AT16" s="125" t="str">
        <f t="shared" si="12"/>
        <v>O</v>
      </c>
      <c r="AU16" s="125" t="str">
        <f t="shared" si="13"/>
        <v>O</v>
      </c>
      <c r="AV16" s="125" t="str">
        <f t="shared" si="14"/>
        <v/>
      </c>
      <c r="AW16" s="125" t="str">
        <f t="shared" si="15"/>
        <v/>
      </c>
      <c r="AX16" s="125" t="str">
        <f t="shared" si="16"/>
        <v/>
      </c>
      <c r="AY16" s="125" t="str">
        <f t="shared" si="17"/>
        <v/>
      </c>
      <c r="AZ16" s="125" t="str">
        <f t="shared" si="18"/>
        <v/>
      </c>
      <c r="BB16" t="str">
        <f t="shared" si="19"/>
        <v>OOO</v>
      </c>
      <c r="BD16" s="126" t="str">
        <f t="shared" si="20"/>
        <v/>
      </c>
    </row>
    <row r="17" spans="2:56" x14ac:dyDescent="0.25">
      <c r="B17" s="64">
        <v>14</v>
      </c>
      <c r="D17" s="40" t="s">
        <v>86</v>
      </c>
      <c r="E17" s="7">
        <f t="shared" si="0"/>
        <v>3</v>
      </c>
      <c r="F17" s="7">
        <f t="shared" si="1"/>
        <v>1</v>
      </c>
      <c r="G17" s="7">
        <f t="shared" si="2"/>
        <v>2</v>
      </c>
      <c r="H17" s="7">
        <f t="shared" si="3"/>
        <v>4</v>
      </c>
      <c r="I17" s="7">
        <f t="shared" si="4"/>
        <v>6</v>
      </c>
      <c r="J17" s="1">
        <f t="shared" si="5"/>
        <v>4.75</v>
      </c>
      <c r="K17" s="7"/>
      <c r="L17" s="7">
        <f t="shared" si="6"/>
        <v>10</v>
      </c>
      <c r="M17" s="2">
        <f t="shared" si="7"/>
        <v>0.47499999999999998</v>
      </c>
      <c r="N17" s="81" t="s">
        <v>65</v>
      </c>
      <c r="O17" s="1"/>
      <c r="P17" s="2"/>
      <c r="Q17" s="81" t="s">
        <v>65</v>
      </c>
      <c r="R17" s="1"/>
      <c r="S17" s="2"/>
      <c r="T17" s="81" t="s">
        <v>65</v>
      </c>
      <c r="U17" s="1"/>
      <c r="V17" s="2"/>
      <c r="W17" s="81" t="s">
        <v>65</v>
      </c>
      <c r="X17" s="1"/>
      <c r="Y17" s="2"/>
      <c r="Z17" s="81" t="s">
        <v>19</v>
      </c>
      <c r="AA17" s="1">
        <v>12.42</v>
      </c>
      <c r="AB17" s="2">
        <v>1.17</v>
      </c>
      <c r="AC17" s="80" t="s">
        <v>21</v>
      </c>
      <c r="AD17" s="1">
        <v>15.59</v>
      </c>
      <c r="AE17" s="2">
        <v>2.41</v>
      </c>
      <c r="AF17" s="80" t="s">
        <v>47</v>
      </c>
      <c r="AG17" s="1">
        <v>12.88</v>
      </c>
      <c r="AH17" s="2">
        <v>1.17</v>
      </c>
      <c r="AI17" s="81" t="s">
        <v>65</v>
      </c>
      <c r="AJ17" s="1"/>
      <c r="AK17" s="2"/>
      <c r="AL17" s="81" t="s">
        <v>65</v>
      </c>
      <c r="AM17" s="1"/>
      <c r="AN17" s="2"/>
      <c r="AO17" s="70">
        <f t="shared" si="8"/>
        <v>13.63</v>
      </c>
      <c r="AP17" s="2">
        <f t="shared" si="9"/>
        <v>14.63</v>
      </c>
      <c r="AR17" s="125" t="str">
        <f t="shared" si="10"/>
        <v/>
      </c>
      <c r="AS17" s="125" t="str">
        <f t="shared" si="11"/>
        <v/>
      </c>
      <c r="AT17" s="125" t="str">
        <f t="shared" si="12"/>
        <v/>
      </c>
      <c r="AU17" s="125" t="str">
        <f t="shared" si="13"/>
        <v/>
      </c>
      <c r="AV17" s="125" t="str">
        <f t="shared" si="14"/>
        <v>P</v>
      </c>
      <c r="AW17" s="125" t="str">
        <f t="shared" si="15"/>
        <v>O</v>
      </c>
      <c r="AX17" s="125" t="str">
        <f t="shared" si="16"/>
        <v>O</v>
      </c>
      <c r="AY17" s="125" t="str">
        <f t="shared" si="17"/>
        <v/>
      </c>
      <c r="AZ17" s="125" t="str">
        <f t="shared" si="18"/>
        <v/>
      </c>
      <c r="BB17" t="str">
        <f t="shared" si="19"/>
        <v>OOP</v>
      </c>
      <c r="BD17" s="126" t="str">
        <f t="shared" si="20"/>
        <v>OOP</v>
      </c>
    </row>
    <row r="18" spans="2:56" x14ac:dyDescent="0.25">
      <c r="B18" s="110">
        <v>15</v>
      </c>
      <c r="D18" s="108" t="s">
        <v>125</v>
      </c>
      <c r="E18" s="7">
        <f t="shared" ref="E18:E19" si="21">COUNT(O18,R18,U18,X18,AA18,AD18,AG18,AJ18,AM18)</f>
        <v>0</v>
      </c>
      <c r="F18" s="7">
        <f t="shared" ref="F18:F19" si="22">SUM(IF(AND((LEFT(N18,1)="A"),(MID(N18,3,1)="3")),1,0)+IF(AND((LEFT(Q18,1)="A"),(MID(Q18,3,1)="3")),1,0)+IF(AND((LEFT(T18,1)="A"),(MID(T18,3,1)="3")),1,0)+IF(AND((LEFT(W18,1)="A"),(MID(W18,3,1)="3")),1,0)+IF(AND((LEFT(Z18,1)="A"),(MID(Z18,3,1)="3")),1,0)+IF(AND((LEFT(AC18,1)="A"),(MID(AC18,3,1)="3")),1,0)+IF(AND((LEFT(AF18,1)="A"),(MID(AF18,3,1)="3")),1,0)+IF(AND((LEFT(AI18,1)="A"),(MID(AI18,3,1)="3")),1,0)+IF(AND((LEFT(AL18,1)="A"),(MID(AL18,3,1)="3")),1,0)+IF(AND((LEFT(N18,1)="B"),(MID(N18,3,1)="3")),1,0)+IF(AND((LEFT(Q18,1)="B"),(MID(Q18,3,1)="3")),1,0)+IF(AND((LEFT(T18,1)="B"),(MID(T18,3,1)="3")),1,0)+IF(AND((LEFT(W18,1)="B"),(MID(W18,3,1)="3")),1,0)+IF(AND((LEFT(Z18,1)="B"),(MID(Z18,3,1)="3")),1,0)+IF(AND((LEFT(AC18,1)="B"),(MID(AC18,3,1)="3")),1,0)+IF(AND((LEFT(AF18,1)="B"),(MID(AF18,3,1)="3")),1,0)+IF(AND((LEFT(AI18,1)="B"),(MID(AI18,3,1)="3")),1,0)+IF(AND((LEFT(AL18,1)="B"),(MID(AL18,3,1)="3")),1,0))</f>
        <v>0</v>
      </c>
      <c r="G18" s="7">
        <f t="shared" ref="G18:G19" si="23">E18-F18</f>
        <v>0</v>
      </c>
      <c r="H18" s="7">
        <f t="shared" ref="H18:H19" si="24">SUM(MID(N18,3,1))+(MID(Q18,3,1)+(MID(T18,3,1)+(MID(W18,3,1)+(MID(Z18,3,1)+(MID(AC18,3,1)+(MID(AF18,3,1))+(MID(AI18,3,1))+(MID(AL18,3,1)))))))</f>
        <v>0</v>
      </c>
      <c r="I18" s="7">
        <f t="shared" ref="I18:I19" si="25">SUM(MID(N18,5,1))+(MID(Q18,5,1)+(MID(T18,5,1)+(MID(W18,5,1)+(MID(Z18,5,1)+(MID(AC18,5,1)+(MID(AF18,5,1))+(MID(AI18,5,1))+(MID(AL18,5,1)))))))</f>
        <v>0</v>
      </c>
      <c r="J18" s="1">
        <f t="shared" ref="J18:J19" si="26">SUM(P18,S18,V18,Y18,AB18,AE18,AH18,AK18,AN18)</f>
        <v>0</v>
      </c>
      <c r="K18" s="7"/>
      <c r="L18" s="7">
        <f t="shared" ref="L18:L19" si="27">H18+I18</f>
        <v>0</v>
      </c>
      <c r="M18" s="2">
        <f t="shared" ref="M18:M19" si="28">IF(ISERROR((J18+K18)/L18),0,(J18+K18)/L18)</f>
        <v>0</v>
      </c>
      <c r="N18" s="57" t="s">
        <v>65</v>
      </c>
      <c r="O18" s="7"/>
      <c r="P18" s="58"/>
      <c r="Q18" s="57" t="s">
        <v>65</v>
      </c>
      <c r="R18" s="7"/>
      <c r="S18" s="58"/>
      <c r="T18" s="57" t="s">
        <v>65</v>
      </c>
      <c r="U18" s="7"/>
      <c r="V18" s="58"/>
      <c r="W18" s="57" t="s">
        <v>65</v>
      </c>
      <c r="X18" s="7"/>
      <c r="Y18" s="58"/>
      <c r="Z18" s="57" t="s">
        <v>65</v>
      </c>
      <c r="AA18" s="7"/>
      <c r="AB18" s="58"/>
      <c r="AC18" s="57" t="s">
        <v>65</v>
      </c>
      <c r="AD18" s="7"/>
      <c r="AE18" s="58"/>
      <c r="AF18" s="57" t="s">
        <v>65</v>
      </c>
      <c r="AG18" s="7"/>
      <c r="AH18" s="58"/>
      <c r="AI18" s="57" t="s">
        <v>65</v>
      </c>
      <c r="AJ18" s="7"/>
      <c r="AK18" s="58"/>
      <c r="AL18" s="57" t="s">
        <v>65</v>
      </c>
      <c r="AM18" s="7"/>
      <c r="AN18" s="58"/>
      <c r="AO18" s="53">
        <f t="shared" ref="AO18:AO19" si="29">IF(ISERROR(AVERAGE(O18,R18,U18,X18,AA18,AD18,AG18,AJ18,AM18)),0,(AVERAGE(O18,R18,U18,X18,AA18,AD18,AG18,AJ18,AM18)))</f>
        <v>0</v>
      </c>
      <c r="AP18" s="2">
        <f t="shared" ref="AP18:AP19" si="30">AO18+F18</f>
        <v>0</v>
      </c>
      <c r="AR18" s="125" t="str">
        <f t="shared" si="10"/>
        <v/>
      </c>
      <c r="AS18" s="125" t="str">
        <f t="shared" si="11"/>
        <v/>
      </c>
      <c r="AT18" s="125" t="str">
        <f t="shared" si="12"/>
        <v/>
      </c>
      <c r="AU18" s="125" t="str">
        <f t="shared" si="13"/>
        <v/>
      </c>
      <c r="AV18" s="125" t="str">
        <f t="shared" si="14"/>
        <v/>
      </c>
      <c r="AW18" s="125" t="str">
        <f t="shared" si="15"/>
        <v/>
      </c>
      <c r="AX18" s="125" t="str">
        <f t="shared" si="16"/>
        <v/>
      </c>
      <c r="AY18" s="125" t="str">
        <f t="shared" si="17"/>
        <v/>
      </c>
      <c r="AZ18" s="125" t="str">
        <f t="shared" si="18"/>
        <v/>
      </c>
      <c r="BB18" t="str">
        <f t="shared" si="19"/>
        <v/>
      </c>
      <c r="BD18" s="126" t="str">
        <f t="shared" si="20"/>
        <v/>
      </c>
    </row>
    <row r="19" spans="2:56" x14ac:dyDescent="0.25">
      <c r="B19" s="110">
        <v>16</v>
      </c>
      <c r="D19" s="108" t="s">
        <v>124</v>
      </c>
      <c r="E19" s="7">
        <f t="shared" si="21"/>
        <v>0</v>
      </c>
      <c r="F19" s="7">
        <f t="shared" si="22"/>
        <v>0</v>
      </c>
      <c r="G19" s="7">
        <f t="shared" si="23"/>
        <v>0</v>
      </c>
      <c r="H19" s="7">
        <f t="shared" si="24"/>
        <v>0</v>
      </c>
      <c r="I19" s="7">
        <f t="shared" si="25"/>
        <v>0</v>
      </c>
      <c r="J19" s="1">
        <f t="shared" si="26"/>
        <v>0</v>
      </c>
      <c r="K19" s="7"/>
      <c r="L19" s="7">
        <f t="shared" si="27"/>
        <v>0</v>
      </c>
      <c r="M19" s="2">
        <f t="shared" si="28"/>
        <v>0</v>
      </c>
      <c r="N19" s="81" t="s">
        <v>65</v>
      </c>
      <c r="O19" s="1"/>
      <c r="P19" s="2"/>
      <c r="Q19" s="81" t="s">
        <v>65</v>
      </c>
      <c r="R19" s="1"/>
      <c r="S19" s="2"/>
      <c r="T19" s="81" t="s">
        <v>65</v>
      </c>
      <c r="U19" s="1"/>
      <c r="V19" s="2"/>
      <c r="W19" s="81" t="s">
        <v>65</v>
      </c>
      <c r="X19" s="1"/>
      <c r="Y19" s="2"/>
      <c r="Z19" s="81" t="s">
        <v>65</v>
      </c>
      <c r="AA19" s="1"/>
      <c r="AB19" s="2"/>
      <c r="AC19" s="81" t="s">
        <v>65</v>
      </c>
      <c r="AD19" s="1"/>
      <c r="AE19" s="2"/>
      <c r="AF19" s="81" t="s">
        <v>65</v>
      </c>
      <c r="AG19" s="1"/>
      <c r="AH19" s="2"/>
      <c r="AI19" s="81" t="s">
        <v>65</v>
      </c>
      <c r="AJ19" s="1"/>
      <c r="AK19" s="2"/>
      <c r="AL19" s="81" t="s">
        <v>65</v>
      </c>
      <c r="AM19" s="1"/>
      <c r="AN19" s="2"/>
      <c r="AO19" s="70">
        <f t="shared" si="29"/>
        <v>0</v>
      </c>
      <c r="AP19" s="2">
        <f t="shared" si="30"/>
        <v>0</v>
      </c>
      <c r="AR19" s="125" t="str">
        <f t="shared" si="10"/>
        <v/>
      </c>
      <c r="AS19" s="125" t="str">
        <f t="shared" si="11"/>
        <v/>
      </c>
      <c r="AT19" s="125" t="str">
        <f t="shared" si="12"/>
        <v/>
      </c>
      <c r="AU19" s="125" t="str">
        <f t="shared" si="13"/>
        <v/>
      </c>
      <c r="AV19" s="125" t="str">
        <f t="shared" si="14"/>
        <v/>
      </c>
      <c r="AW19" s="125" t="str">
        <f t="shared" si="15"/>
        <v/>
      </c>
      <c r="AX19" s="125" t="str">
        <f t="shared" si="16"/>
        <v/>
      </c>
      <c r="AY19" s="125" t="str">
        <f t="shared" si="17"/>
        <v/>
      </c>
      <c r="AZ19" s="125" t="str">
        <f t="shared" si="18"/>
        <v/>
      </c>
      <c r="BB19" t="str">
        <f t="shared" si="19"/>
        <v/>
      </c>
      <c r="BD19" s="126" t="str">
        <f t="shared" si="20"/>
        <v/>
      </c>
    </row>
    <row r="20" spans="2:56" ht="15.75" thickBot="1" x14ac:dyDescent="0.3">
      <c r="B20" s="65">
        <v>17</v>
      </c>
      <c r="D20" s="41" t="s">
        <v>64</v>
      </c>
      <c r="E20" s="8">
        <f t="shared" si="0"/>
        <v>0</v>
      </c>
      <c r="F20" s="8">
        <f t="shared" si="1"/>
        <v>0</v>
      </c>
      <c r="G20" s="8">
        <f t="shared" si="2"/>
        <v>0</v>
      </c>
      <c r="H20" s="8">
        <f t="shared" si="3"/>
        <v>0</v>
      </c>
      <c r="I20" s="8">
        <f t="shared" si="4"/>
        <v>0</v>
      </c>
      <c r="J20" s="3">
        <f t="shared" si="5"/>
        <v>0</v>
      </c>
      <c r="K20" s="8"/>
      <c r="L20" s="8">
        <f t="shared" si="6"/>
        <v>0</v>
      </c>
      <c r="M20" s="4">
        <f t="shared" si="7"/>
        <v>0</v>
      </c>
      <c r="N20" s="68" t="s">
        <v>65</v>
      </c>
      <c r="O20" s="8"/>
      <c r="P20" s="59"/>
      <c r="Q20" s="68" t="s">
        <v>65</v>
      </c>
      <c r="R20" s="8"/>
      <c r="S20" s="59"/>
      <c r="T20" s="68" t="s">
        <v>65</v>
      </c>
      <c r="U20" s="8"/>
      <c r="V20" s="59"/>
      <c r="W20" s="68" t="s">
        <v>65</v>
      </c>
      <c r="X20" s="8"/>
      <c r="Y20" s="59"/>
      <c r="Z20" s="68" t="s">
        <v>65</v>
      </c>
      <c r="AA20" s="8"/>
      <c r="AB20" s="59"/>
      <c r="AC20" s="68" t="s">
        <v>65</v>
      </c>
      <c r="AD20" s="8"/>
      <c r="AE20" s="59"/>
      <c r="AF20" s="68" t="s">
        <v>65</v>
      </c>
      <c r="AG20" s="8"/>
      <c r="AH20" s="59"/>
      <c r="AI20" s="68" t="s">
        <v>65</v>
      </c>
      <c r="AJ20" s="8"/>
      <c r="AK20" s="59"/>
      <c r="AL20" s="68" t="s">
        <v>65</v>
      </c>
      <c r="AM20" s="8"/>
      <c r="AN20" s="59"/>
      <c r="AO20" s="71">
        <f t="shared" si="8"/>
        <v>0</v>
      </c>
      <c r="AP20" s="4">
        <f t="shared" si="9"/>
        <v>0</v>
      </c>
      <c r="AR20" s="125" t="str">
        <f t="shared" si="10"/>
        <v/>
      </c>
      <c r="AS20" s="125" t="str">
        <f t="shared" si="11"/>
        <v/>
      </c>
      <c r="AT20" s="125" t="str">
        <f t="shared" si="12"/>
        <v/>
      </c>
      <c r="AU20" s="125" t="str">
        <f t="shared" si="13"/>
        <v/>
      </c>
      <c r="AV20" s="125" t="str">
        <f t="shared" si="14"/>
        <v/>
      </c>
      <c r="AW20" s="125" t="str">
        <f t="shared" si="15"/>
        <v/>
      </c>
      <c r="AX20" s="125" t="str">
        <f t="shared" si="16"/>
        <v/>
      </c>
      <c r="AY20" s="125" t="str">
        <f t="shared" si="17"/>
        <v/>
      </c>
      <c r="AZ20" s="125" t="str">
        <f t="shared" si="18"/>
        <v/>
      </c>
      <c r="BB20" t="str">
        <f t="shared" si="19"/>
        <v/>
      </c>
      <c r="BD20" s="126" t="str">
        <f t="shared" si="20"/>
        <v/>
      </c>
    </row>
    <row r="21" spans="2:56" ht="15.75" hidden="1" thickTop="1" x14ac:dyDescent="0.25">
      <c r="B21" s="66">
        <v>16</v>
      </c>
      <c r="D21" s="39"/>
      <c r="E21" s="32">
        <f t="shared" ref="E21:E25" si="31">COUNT(O21,R21,U21,X21,AA21,AD21,AG21,AJ21,AM21)</f>
        <v>0</v>
      </c>
      <c r="F21" s="32">
        <f t="shared" ref="F21:F25" si="32">SUM(IF(AND((LEFT(N21,1)="A"),(MID(N21,3,1)="3")),1,0)+IF(AND((LEFT(Q21,1)="A"),(MID(Q21,3,1)="3")),1,0)+IF(AND((LEFT(T21,1)="A"),(MID(T21,3,1)="3")),1,0)+IF(AND((LEFT(W21,1)="A"),(MID(W21,3,1)="3")),1,0)+IF(AND((LEFT(Z21,1)="A"),(MID(Z21,3,1)="3")),1,0)+IF(AND((LEFT(AC21,1)="A"),(MID(AC21,3,1)="3")),1,0)+IF(AND((LEFT(AF21,1)="A"),(MID(AF21,3,1)="3")),1,0)+IF(AND((LEFT(AI21,1)="A"),(MID(AI21,3,1)="3")),1,0)+IF(AND((LEFT(AL21,1)="A"),(MID(AL21,3,1)="3")),1,0)+IF(AND((LEFT(N21,1)="B"),(MID(N21,3,1)="3")),1,0)+IF(AND((LEFT(Q21,1)="B"),(MID(Q21,3,1)="3")),1,0)+IF(AND((LEFT(T21,1)="B"),(MID(T21,3,1)="3")),1,0)+IF(AND((LEFT(W21,1)="B"),(MID(W21,3,1)="3")),1,0)+IF(AND((LEFT(Z21,1)="B"),(MID(Z21,3,1)="3")),1,0)+IF(AND((LEFT(AC21,1)="B"),(MID(AC21,3,1)="3")),1,0)+IF(AND((LEFT(AF21,1)="B"),(MID(AF21,3,1)="3")),1,0)+IF(AND((LEFT(AI21,1)="B"),(MID(AI21,3,1)="3")),1,0)+IF(AND((LEFT(AL21,1)="B"),(MID(AL21,3,1)="3")),1,0))</f>
        <v>0</v>
      </c>
      <c r="G21" s="32">
        <f t="shared" ref="G21:G25" si="33">E21-F21</f>
        <v>0</v>
      </c>
      <c r="H21" s="32">
        <f t="shared" ref="H21:H25" si="34">SUM(MID(N21,3,1))+(MID(Q21,3,1)+(MID(T21,3,1)+(MID(W21,3,1)+(MID(Z21,3,1)+(MID(AC21,3,1)+(MID(AF21,3,1))+(MID(AI21,3,1))+(MID(AL21,3,1)))))))</f>
        <v>0</v>
      </c>
      <c r="I21" s="32">
        <f t="shared" ref="I21:I25" si="35">SUM(MID(N21,5,1))+(MID(Q21,5,1)+(MID(T21,5,1)+(MID(W21,5,1)+(MID(Z21,5,1)+(MID(AC21,5,1)+(MID(AF21,5,1))+(MID(AI21,5,1))+(MID(AL21,5,1)))))))</f>
        <v>0</v>
      </c>
      <c r="J21" s="33">
        <f t="shared" ref="J21:J25" si="36">SUM(P21,S21,V21,Y21,AB21,AE21,AH21,AK21,AN21)</f>
        <v>0</v>
      </c>
      <c r="K21" s="32"/>
      <c r="L21" s="32">
        <f t="shared" ref="L21:L25" si="37">H21+I21</f>
        <v>0</v>
      </c>
      <c r="M21" s="35">
        <f t="shared" ref="M21:M25" si="38">IF(ISERROR((J21+K21)/L21),0,(J21+K21)/L21)</f>
        <v>0</v>
      </c>
      <c r="N21" s="76" t="s">
        <v>65</v>
      </c>
      <c r="O21" s="33"/>
      <c r="P21" s="35"/>
      <c r="Q21" s="76" t="s">
        <v>65</v>
      </c>
      <c r="R21" s="33"/>
      <c r="S21" s="35"/>
      <c r="T21" s="76" t="s">
        <v>65</v>
      </c>
      <c r="U21" s="33"/>
      <c r="V21" s="35"/>
      <c r="W21" s="76" t="s">
        <v>65</v>
      </c>
      <c r="X21" s="33"/>
      <c r="Y21" s="35"/>
      <c r="Z21" s="77" t="s">
        <v>65</v>
      </c>
      <c r="AA21" s="32"/>
      <c r="AB21" s="32"/>
      <c r="AC21" s="34" t="s">
        <v>65</v>
      </c>
      <c r="AD21" s="32"/>
      <c r="AE21" s="32"/>
      <c r="AF21" s="34" t="s">
        <v>65</v>
      </c>
      <c r="AG21" s="32"/>
      <c r="AH21" s="32"/>
      <c r="AI21" s="34" t="s">
        <v>65</v>
      </c>
      <c r="AJ21" s="32"/>
      <c r="AK21" s="32"/>
      <c r="AL21" s="34" t="s">
        <v>65</v>
      </c>
      <c r="AM21" s="32"/>
      <c r="AN21" s="78"/>
      <c r="AO21" s="79">
        <f t="shared" ref="AO21:AO25" si="39">IF(ISERROR(AVERAGE(O21,R21,U21,X21,AA21,AD21,AG21,AJ21,AM21)),0,(AVERAGE(O21,R21,U21,X21,AA21,AD21,AG21,AJ21,AM21)))</f>
        <v>0</v>
      </c>
      <c r="AP21" s="35">
        <f t="shared" ref="AP21:AP25" si="40">AO21+F21</f>
        <v>0</v>
      </c>
      <c r="AR21" s="125" t="str">
        <f t="shared" ref="AR21:AR25" si="41">IF(N21="A 0-0","",IF(MID(N21,3,1)="3","P","O"))</f>
        <v/>
      </c>
      <c r="AS21" s="125" t="str">
        <f t="shared" ref="AS21:AS25" si="42">IF(O21="A 0-0","",IF(MID(O21,3,1)="3","P","O"))</f>
        <v>O</v>
      </c>
      <c r="AT21" s="125" t="str">
        <f t="shared" ref="AT21:AT25" si="43">IF(P21="A 0-0","",IF(MID(P21,3,1)="3","P","O"))</f>
        <v>O</v>
      </c>
      <c r="AU21" s="125" t="str">
        <f t="shared" ref="AU21:AU25" si="44">IF(Q21="A 0-0","",IF(MID(Q21,3,1)="3","P","O"))</f>
        <v/>
      </c>
      <c r="AV21" s="125" t="str">
        <f t="shared" ref="AV21:AV25" si="45">IF(R21="A 0-0","",IF(MID(R21,3,1)="3","P","O"))</f>
        <v>O</v>
      </c>
      <c r="AW21" s="125" t="str">
        <f t="shared" ref="AW21:AW25" si="46">IF(S21="A 0-0","",IF(MID(S21,3,1)="3","P","O"))</f>
        <v>O</v>
      </c>
      <c r="AX21" s="125" t="str">
        <f t="shared" ref="AX21:AX25" si="47">IF(T21="A 0-0","",IF(MID(T21,3,1)="3","P","O"))</f>
        <v/>
      </c>
      <c r="AY21" s="125" t="str">
        <f t="shared" ref="AY21:AY25" si="48">IF(U21="A 0-0","",IF(MID(U21,3,1)="3","P","O"))</f>
        <v>O</v>
      </c>
      <c r="AZ21" s="125" t="str">
        <f t="shared" ref="AZ21:AZ25" si="49">IF(V21="A 0-0","",IF(MID(V21,3,1)="3","P","O"))</f>
        <v>O</v>
      </c>
    </row>
    <row r="22" spans="2:56" ht="15.75" hidden="1" thickTop="1" x14ac:dyDescent="0.25">
      <c r="B22" s="64">
        <v>17</v>
      </c>
      <c r="D22" s="40"/>
      <c r="E22" s="7">
        <f t="shared" si="31"/>
        <v>0</v>
      </c>
      <c r="F22" s="7">
        <f t="shared" si="32"/>
        <v>0</v>
      </c>
      <c r="G22" s="7">
        <f t="shared" si="33"/>
        <v>0</v>
      </c>
      <c r="H22" s="7">
        <f t="shared" si="34"/>
        <v>0</v>
      </c>
      <c r="I22" s="7">
        <f t="shared" si="35"/>
        <v>0</v>
      </c>
      <c r="J22" s="1">
        <f t="shared" si="36"/>
        <v>0</v>
      </c>
      <c r="K22" s="7"/>
      <c r="L22" s="7">
        <f t="shared" si="37"/>
        <v>0</v>
      </c>
      <c r="M22" s="2">
        <f t="shared" si="38"/>
        <v>0</v>
      </c>
      <c r="N22" s="61" t="s">
        <v>65</v>
      </c>
      <c r="O22" s="1"/>
      <c r="P22" s="2"/>
      <c r="Q22" s="61" t="s">
        <v>65</v>
      </c>
      <c r="R22" s="1"/>
      <c r="S22" s="2"/>
      <c r="T22" s="61" t="s">
        <v>65</v>
      </c>
      <c r="U22" s="1"/>
      <c r="V22" s="2"/>
      <c r="W22" s="61" t="s">
        <v>65</v>
      </c>
      <c r="X22" s="1"/>
      <c r="Y22" s="2"/>
      <c r="Z22" s="73" t="s">
        <v>65</v>
      </c>
      <c r="AA22" s="7"/>
      <c r="AB22" s="7"/>
      <c r="AC22" s="21" t="s">
        <v>65</v>
      </c>
      <c r="AD22" s="7"/>
      <c r="AE22" s="7"/>
      <c r="AF22" s="21" t="s">
        <v>65</v>
      </c>
      <c r="AG22" s="7"/>
      <c r="AH22" s="7"/>
      <c r="AI22" s="21" t="s">
        <v>65</v>
      </c>
      <c r="AJ22" s="7"/>
      <c r="AK22" s="7"/>
      <c r="AL22" s="21" t="s">
        <v>65</v>
      </c>
      <c r="AM22" s="7"/>
      <c r="AN22" s="58"/>
      <c r="AO22" s="70">
        <f t="shared" si="39"/>
        <v>0</v>
      </c>
      <c r="AP22" s="2">
        <f t="shared" si="40"/>
        <v>0</v>
      </c>
      <c r="AR22" s="125" t="str">
        <f t="shared" si="41"/>
        <v/>
      </c>
      <c r="AS22" s="125" t="str">
        <f t="shared" si="42"/>
        <v>O</v>
      </c>
      <c r="AT22" s="125" t="str">
        <f t="shared" si="43"/>
        <v>O</v>
      </c>
      <c r="AU22" s="125" t="str">
        <f t="shared" si="44"/>
        <v/>
      </c>
      <c r="AV22" s="125" t="str">
        <f t="shared" si="45"/>
        <v>O</v>
      </c>
      <c r="AW22" s="125" t="str">
        <f t="shared" si="46"/>
        <v>O</v>
      </c>
      <c r="AX22" s="125" t="str">
        <f t="shared" si="47"/>
        <v/>
      </c>
      <c r="AY22" s="125" t="str">
        <f t="shared" si="48"/>
        <v>O</v>
      </c>
      <c r="AZ22" s="125" t="str">
        <f t="shared" si="49"/>
        <v>O</v>
      </c>
    </row>
    <row r="23" spans="2:56" ht="15.75" hidden="1" thickTop="1" x14ac:dyDescent="0.25">
      <c r="B23" s="64">
        <v>18</v>
      </c>
      <c r="D23" s="40"/>
      <c r="E23" s="7">
        <f t="shared" si="31"/>
        <v>0</v>
      </c>
      <c r="F23" s="7">
        <f t="shared" si="32"/>
        <v>0</v>
      </c>
      <c r="G23" s="7">
        <f t="shared" si="33"/>
        <v>0</v>
      </c>
      <c r="H23" s="7">
        <f t="shared" si="34"/>
        <v>0</v>
      </c>
      <c r="I23" s="7">
        <f t="shared" si="35"/>
        <v>0</v>
      </c>
      <c r="J23" s="1">
        <f t="shared" si="36"/>
        <v>0</v>
      </c>
      <c r="K23" s="7"/>
      <c r="L23" s="7">
        <f t="shared" si="37"/>
        <v>0</v>
      </c>
      <c r="M23" s="2">
        <f t="shared" si="38"/>
        <v>0</v>
      </c>
      <c r="N23" s="62" t="s">
        <v>65</v>
      </c>
      <c r="O23" s="1"/>
      <c r="P23" s="2"/>
      <c r="Q23" s="62" t="s">
        <v>65</v>
      </c>
      <c r="R23" s="1"/>
      <c r="S23" s="2"/>
      <c r="T23" s="62" t="s">
        <v>65</v>
      </c>
      <c r="U23" s="1"/>
      <c r="V23" s="2"/>
      <c r="W23" s="62" t="s">
        <v>65</v>
      </c>
      <c r="X23" s="1"/>
      <c r="Y23" s="2"/>
      <c r="Z23" s="72" t="s">
        <v>65</v>
      </c>
      <c r="AA23" s="7"/>
      <c r="AB23" s="7"/>
      <c r="AC23" s="20" t="s">
        <v>65</v>
      </c>
      <c r="AD23" s="7"/>
      <c r="AE23" s="7"/>
      <c r="AF23" s="20" t="s">
        <v>65</v>
      </c>
      <c r="AG23" s="7"/>
      <c r="AH23" s="7"/>
      <c r="AI23" s="20" t="s">
        <v>65</v>
      </c>
      <c r="AJ23" s="7"/>
      <c r="AK23" s="7"/>
      <c r="AL23" s="20" t="s">
        <v>65</v>
      </c>
      <c r="AM23" s="7"/>
      <c r="AN23" s="58"/>
      <c r="AO23" s="70">
        <f t="shared" si="39"/>
        <v>0</v>
      </c>
      <c r="AP23" s="2">
        <f t="shared" si="40"/>
        <v>0</v>
      </c>
      <c r="AR23" s="125" t="str">
        <f t="shared" si="41"/>
        <v/>
      </c>
      <c r="AS23" s="125" t="str">
        <f t="shared" si="42"/>
        <v>O</v>
      </c>
      <c r="AT23" s="125" t="str">
        <f t="shared" si="43"/>
        <v>O</v>
      </c>
      <c r="AU23" s="125" t="str">
        <f t="shared" si="44"/>
        <v/>
      </c>
      <c r="AV23" s="125" t="str">
        <f t="shared" si="45"/>
        <v>O</v>
      </c>
      <c r="AW23" s="125" t="str">
        <f t="shared" si="46"/>
        <v>O</v>
      </c>
      <c r="AX23" s="125" t="str">
        <f t="shared" si="47"/>
        <v/>
      </c>
      <c r="AY23" s="125" t="str">
        <f t="shared" si="48"/>
        <v>O</v>
      </c>
      <c r="AZ23" s="125" t="str">
        <f t="shared" si="49"/>
        <v>O</v>
      </c>
    </row>
    <row r="24" spans="2:56" ht="15.75" hidden="1" thickTop="1" x14ac:dyDescent="0.25">
      <c r="B24" s="64">
        <v>19</v>
      </c>
      <c r="D24" s="40"/>
      <c r="E24" s="7">
        <f t="shared" si="31"/>
        <v>0</v>
      </c>
      <c r="F24" s="7">
        <f t="shared" si="32"/>
        <v>0</v>
      </c>
      <c r="G24" s="7">
        <f t="shared" si="33"/>
        <v>0</v>
      </c>
      <c r="H24" s="7">
        <f t="shared" si="34"/>
        <v>0</v>
      </c>
      <c r="I24" s="7">
        <f t="shared" si="35"/>
        <v>0</v>
      </c>
      <c r="J24" s="1">
        <f t="shared" si="36"/>
        <v>0</v>
      </c>
      <c r="K24" s="7"/>
      <c r="L24" s="7">
        <f t="shared" si="37"/>
        <v>0</v>
      </c>
      <c r="M24" s="2">
        <f t="shared" si="38"/>
        <v>0</v>
      </c>
      <c r="N24" s="61" t="s">
        <v>65</v>
      </c>
      <c r="O24" s="1"/>
      <c r="P24" s="2"/>
      <c r="Q24" s="61" t="s">
        <v>65</v>
      </c>
      <c r="R24" s="1"/>
      <c r="S24" s="2"/>
      <c r="T24" s="61" t="s">
        <v>65</v>
      </c>
      <c r="U24" s="1"/>
      <c r="V24" s="2"/>
      <c r="W24" s="61" t="s">
        <v>65</v>
      </c>
      <c r="X24" s="1"/>
      <c r="Y24" s="2"/>
      <c r="Z24" s="73" t="s">
        <v>65</v>
      </c>
      <c r="AA24" s="7"/>
      <c r="AB24" s="7"/>
      <c r="AC24" s="21" t="s">
        <v>65</v>
      </c>
      <c r="AD24" s="7"/>
      <c r="AE24" s="7"/>
      <c r="AF24" s="21" t="s">
        <v>65</v>
      </c>
      <c r="AG24" s="7"/>
      <c r="AH24" s="7"/>
      <c r="AI24" s="21" t="s">
        <v>65</v>
      </c>
      <c r="AJ24" s="7"/>
      <c r="AK24" s="7"/>
      <c r="AL24" s="21" t="s">
        <v>65</v>
      </c>
      <c r="AM24" s="7"/>
      <c r="AN24" s="58"/>
      <c r="AO24" s="70">
        <f t="shared" si="39"/>
        <v>0</v>
      </c>
      <c r="AP24" s="2">
        <f t="shared" si="40"/>
        <v>0</v>
      </c>
      <c r="AR24" s="125" t="str">
        <f t="shared" si="41"/>
        <v/>
      </c>
      <c r="AS24" s="125" t="str">
        <f t="shared" si="42"/>
        <v>O</v>
      </c>
      <c r="AT24" s="125" t="str">
        <f t="shared" si="43"/>
        <v>O</v>
      </c>
      <c r="AU24" s="125" t="str">
        <f t="shared" si="44"/>
        <v/>
      </c>
      <c r="AV24" s="125" t="str">
        <f t="shared" si="45"/>
        <v>O</v>
      </c>
      <c r="AW24" s="125" t="str">
        <f t="shared" si="46"/>
        <v>O</v>
      </c>
      <c r="AX24" s="125" t="str">
        <f t="shared" si="47"/>
        <v/>
      </c>
      <c r="AY24" s="125" t="str">
        <f t="shared" si="48"/>
        <v>O</v>
      </c>
      <c r="AZ24" s="125" t="str">
        <f t="shared" si="49"/>
        <v>O</v>
      </c>
    </row>
    <row r="25" spans="2:56" ht="16.5" hidden="1" thickTop="1" thickBot="1" x14ac:dyDescent="0.3">
      <c r="B25" s="65">
        <v>20</v>
      </c>
      <c r="D25" s="41"/>
      <c r="E25" s="8">
        <f t="shared" si="31"/>
        <v>0</v>
      </c>
      <c r="F25" s="7">
        <f t="shared" si="32"/>
        <v>0</v>
      </c>
      <c r="G25" s="8">
        <f t="shared" si="33"/>
        <v>0</v>
      </c>
      <c r="H25" s="8">
        <f t="shared" si="34"/>
        <v>0</v>
      </c>
      <c r="I25" s="8">
        <f t="shared" si="35"/>
        <v>0</v>
      </c>
      <c r="J25" s="3">
        <f t="shared" si="36"/>
        <v>0</v>
      </c>
      <c r="K25" s="8"/>
      <c r="L25" s="8">
        <f t="shared" si="37"/>
        <v>0</v>
      </c>
      <c r="M25" s="4">
        <f t="shared" si="38"/>
        <v>0</v>
      </c>
      <c r="N25" s="68" t="s">
        <v>65</v>
      </c>
      <c r="O25" s="3"/>
      <c r="P25" s="4"/>
      <c r="Q25" s="68" t="s">
        <v>65</v>
      </c>
      <c r="R25" s="3"/>
      <c r="S25" s="4"/>
      <c r="T25" s="68" t="s">
        <v>65</v>
      </c>
      <c r="U25" s="3"/>
      <c r="V25" s="4"/>
      <c r="W25" s="68" t="s">
        <v>65</v>
      </c>
      <c r="X25" s="3"/>
      <c r="Y25" s="4"/>
      <c r="Z25" s="74" t="s">
        <v>65</v>
      </c>
      <c r="AA25" s="8"/>
      <c r="AB25" s="8"/>
      <c r="AC25" s="69" t="s">
        <v>65</v>
      </c>
      <c r="AD25" s="8"/>
      <c r="AE25" s="8"/>
      <c r="AF25" s="69" t="s">
        <v>65</v>
      </c>
      <c r="AG25" s="8"/>
      <c r="AH25" s="8"/>
      <c r="AI25" s="69" t="s">
        <v>65</v>
      </c>
      <c r="AJ25" s="8"/>
      <c r="AK25" s="8"/>
      <c r="AL25" s="69" t="s">
        <v>65</v>
      </c>
      <c r="AM25" s="8"/>
      <c r="AN25" s="59"/>
      <c r="AO25" s="71">
        <f t="shared" si="39"/>
        <v>0</v>
      </c>
      <c r="AP25" s="4">
        <f t="shared" si="40"/>
        <v>0</v>
      </c>
      <c r="AR25" s="125" t="str">
        <f t="shared" si="41"/>
        <v/>
      </c>
      <c r="AS25" s="125" t="str">
        <f t="shared" si="42"/>
        <v>O</v>
      </c>
      <c r="AT25" s="125" t="str">
        <f t="shared" si="43"/>
        <v>O</v>
      </c>
      <c r="AU25" s="125" t="str">
        <f t="shared" si="44"/>
        <v/>
      </c>
      <c r="AV25" s="125" t="str">
        <f t="shared" si="45"/>
        <v>O</v>
      </c>
      <c r="AW25" s="125" t="str">
        <f t="shared" si="46"/>
        <v>O</v>
      </c>
      <c r="AX25" s="125" t="str">
        <f t="shared" si="47"/>
        <v/>
      </c>
      <c r="AY25" s="125" t="str">
        <f t="shared" si="48"/>
        <v>O</v>
      </c>
      <c r="AZ25" s="125" t="str">
        <f t="shared" si="49"/>
        <v>O</v>
      </c>
    </row>
    <row r="26" spans="2:56" ht="16.5" customHeight="1" thickTop="1" x14ac:dyDescent="0.25">
      <c r="D26" s="15"/>
      <c r="E26" s="15"/>
      <c r="F26" s="15"/>
      <c r="G26" s="15"/>
      <c r="H26" s="15"/>
      <c r="I26" s="15"/>
      <c r="J26" s="16"/>
      <c r="K26" s="15"/>
      <c r="L26" s="15"/>
      <c r="M26" s="16"/>
      <c r="N26" s="15"/>
      <c r="O26" s="16"/>
      <c r="P26" s="16"/>
      <c r="Q26" s="15"/>
      <c r="R26" s="16"/>
      <c r="S26" s="16"/>
      <c r="T26" s="15"/>
      <c r="U26" s="16"/>
      <c r="V26" s="16"/>
      <c r="W26" s="15"/>
      <c r="X26" s="16"/>
      <c r="Y26" s="16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6"/>
      <c r="AP26" s="16"/>
    </row>
    <row r="27" spans="2:56" ht="16.5" customHeight="1" thickBot="1" x14ac:dyDescent="0.3">
      <c r="M27" s="9"/>
      <c r="O27" s="9"/>
    </row>
    <row r="28" spans="2:56" ht="16.5" customHeight="1" thickTop="1" thickBot="1" x14ac:dyDescent="0.3">
      <c r="D28" s="42" t="s">
        <v>46</v>
      </c>
      <c r="E28" s="10">
        <f t="shared" ref="E28:M28" si="50">SUM(E4:E27)</f>
        <v>108</v>
      </c>
      <c r="F28" s="10">
        <f t="shared" si="50"/>
        <v>69</v>
      </c>
      <c r="G28" s="10">
        <f t="shared" si="50"/>
        <v>39</v>
      </c>
      <c r="H28" s="10">
        <f t="shared" si="50"/>
        <v>245</v>
      </c>
      <c r="I28" s="10">
        <f t="shared" si="50"/>
        <v>175</v>
      </c>
      <c r="J28" s="10">
        <f t="shared" si="50"/>
        <v>443.16</v>
      </c>
      <c r="K28" s="10">
        <f t="shared" si="50"/>
        <v>7</v>
      </c>
      <c r="L28" s="10">
        <f t="shared" si="50"/>
        <v>420</v>
      </c>
      <c r="M28" s="11">
        <f t="shared" si="50"/>
        <v>14.426740333460719</v>
      </c>
      <c r="N28" s="23"/>
      <c r="O28" s="11">
        <f>SUM(O4:O25)</f>
        <v>209.83000000000004</v>
      </c>
      <c r="P28" s="22"/>
      <c r="Q28" s="23"/>
      <c r="R28" s="11">
        <f>SUM(R4:R25)</f>
        <v>206.16000000000003</v>
      </c>
      <c r="S28" s="22"/>
      <c r="T28" s="23"/>
      <c r="U28" s="11">
        <f>SUM(U4:U25)</f>
        <v>208.98000000000002</v>
      </c>
      <c r="V28" s="22"/>
      <c r="W28" s="23"/>
      <c r="X28" s="11">
        <f>SUM(X4:X25)</f>
        <v>202</v>
      </c>
      <c r="Y28" s="22"/>
      <c r="Z28" s="23"/>
      <c r="AA28" s="11">
        <f>SUM(AA4:AA25)</f>
        <v>223.35999999999996</v>
      </c>
      <c r="AB28" s="22"/>
      <c r="AC28" s="23"/>
      <c r="AD28" s="11">
        <f>SUM(AD4:AD25)</f>
        <v>222.15</v>
      </c>
      <c r="AE28" s="22"/>
      <c r="AF28" s="23"/>
      <c r="AG28" s="11">
        <f>SUM(AG4:AG25)</f>
        <v>219.95</v>
      </c>
      <c r="AH28" s="22"/>
      <c r="AI28" s="23"/>
      <c r="AJ28" s="11"/>
      <c r="AK28" s="22"/>
      <c r="AL28" s="23"/>
      <c r="AM28" s="11"/>
      <c r="AN28" s="22"/>
      <c r="AO28" s="11">
        <f>AVERAGE(O28,R28,U28,X28,AA28,AD28,AG28,AJ28,AM28)</f>
        <v>213.20428571428573</v>
      </c>
      <c r="AP28" s="84"/>
    </row>
    <row r="29" spans="2:56" ht="16.5" thickTop="1" thickBot="1" x14ac:dyDescent="0.3">
      <c r="M29" s="9"/>
      <c r="O29" s="9"/>
      <c r="R29" s="9"/>
      <c r="U29" s="9"/>
      <c r="X29" s="9"/>
      <c r="AO29" s="9"/>
      <c r="AP29" s="9"/>
    </row>
    <row r="30" spans="2:56" ht="15.75" thickTop="1" x14ac:dyDescent="0.25">
      <c r="D30" s="17" t="s">
        <v>62</v>
      </c>
      <c r="E30" s="25"/>
      <c r="F30" s="25"/>
      <c r="G30" s="25"/>
      <c r="H30" s="25"/>
      <c r="I30" s="25"/>
      <c r="J30" s="25"/>
      <c r="K30" s="25"/>
      <c r="L30" s="25"/>
      <c r="M30" s="24"/>
      <c r="N30" s="25"/>
      <c r="O30" s="12">
        <f>O28/12</f>
        <v>17.485833333333336</v>
      </c>
      <c r="P30" s="24"/>
      <c r="Q30" s="25"/>
      <c r="R30" s="12">
        <f>R28/12</f>
        <v>17.180000000000003</v>
      </c>
      <c r="S30" s="24"/>
      <c r="T30" s="25"/>
      <c r="U30" s="12">
        <f>U28/12</f>
        <v>17.415000000000003</v>
      </c>
      <c r="V30" s="26"/>
      <c r="W30" s="25"/>
      <c r="X30" s="12">
        <f>X28/12</f>
        <v>16.833333333333332</v>
      </c>
      <c r="Y30" s="24"/>
      <c r="Z30" s="25"/>
      <c r="AA30" s="12">
        <f>AA28/12</f>
        <v>18.61333333333333</v>
      </c>
      <c r="AB30" s="25"/>
      <c r="AC30" s="25"/>
      <c r="AD30" s="12">
        <f>AD28/12</f>
        <v>18.512499999999999</v>
      </c>
      <c r="AE30" s="25"/>
      <c r="AF30" s="25"/>
      <c r="AG30" s="12">
        <f>AG28/12</f>
        <v>18.329166666666666</v>
      </c>
      <c r="AH30" s="25"/>
      <c r="AI30" s="25"/>
      <c r="AJ30" s="12"/>
      <c r="AK30" s="25"/>
      <c r="AL30" s="25"/>
      <c r="AM30" s="12"/>
      <c r="AN30" s="25"/>
      <c r="AO30" s="13">
        <f>AVERAGE(O30,R30,U30,X30,AA30,AD30,AG30,AJ30,AM30)</f>
        <v>17.76702380952381</v>
      </c>
      <c r="AP30" s="29"/>
    </row>
    <row r="31" spans="2:56" x14ac:dyDescent="0.25">
      <c r="D31" s="18" t="s">
        <v>66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1">
        <f>SUM(IF((LEFT(N4,1)="A"),O4,0)+IF((LEFT(N5,1)="A"),O5,0)+IF((LEFT(N6,1)="A"),O6,0)+IF((LEFT(N7,1)="A"),O7,0)+IF((LEFT(N8,1)="A"),O8,0)+IF((LEFT(N9,1)="A"),O9,0)+IF((LEFT(N10,1)="A"),O10,0)+IF((LEFT(N11,1)="A"),O11,0)+IF((LEFT(N12,1)="A"),O12,0)+IF((LEFT(N13,1)="A"),O13,0)+IF((LEFT(N14,1)="A"),O14,0)+IF((LEFT(N15,1)="A"),O15,0)+IF((LEFT(N16,1)="A"),O16,0)+IF((LEFT(N17,1)="A"),O17,0)+IF((LEFT(N20,1)="A"),O20,0)+IF((LEFT(N21,1)="A"),O21,0)+IF((LEFT(N22,1)="A"),O22,0)+IF((LEFT(N23,1)="A"),O23,0)+IF((LEFT(N24,1)="A"),O24,0)+IF((LEFT(N25,1)="A"),O25,0))/6</f>
        <v>18.84</v>
      </c>
      <c r="P31" s="44"/>
      <c r="Q31" s="27"/>
      <c r="R31" s="1">
        <f>SUM(IF((LEFT(Q4,1)="A"),R4,0)+IF((LEFT(Q5,1)="A"),R5,0)+IF((LEFT(Q6,1)="A"),R6,0)+IF((LEFT(Q7,1)="A"),R7,0)+IF((LEFT(Q8,1)="A"),R8,0)+IF((LEFT(Q9,1)="A"),R9,0)+IF((LEFT(Q10,1)="A"),R10,0)+IF((LEFT(Q11,1)="A"),R11,0)+IF((LEFT(Q12,1)="A"),R12,0)+IF((LEFT(Q13,1)="A"),R13,0)+IF((LEFT(Q14,1)="A"),R14,0)+IF((LEFT(Q15,1)="A"),R15,0)+IF((LEFT(Q16,1)="A"),R16,0)+IF((LEFT(Q17,1)="A"),R17,0)+IF((LEFT(Q20,1)="A"),R20,0)+IF((LEFT(Q21,1)="A"),R21,0)+IF((LEFT(Q22,1)="A"),R22,0)+IF((LEFT(Q23,1)="A"),R23,0)+IF((LEFT(Q24,1)="A"),R24,0)+IF((LEFT(Q25,1)="A"),R25,0))/6</f>
        <v>18.14</v>
      </c>
      <c r="S31" s="44"/>
      <c r="T31" s="27"/>
      <c r="U31" s="1">
        <f>SUM(IF((LEFT(T4,1)="A"),U4,0)+IF((LEFT(T5,1)="A"),U5,0)+IF((LEFT(T6,1)="A"),U6,0)+IF((LEFT(T7,1)="A"),U7,0)+IF((LEFT(T8,1)="A"),U8,0)+IF((LEFT(T9,1)="A"),U9,0)+IF((LEFT(T10,1)="A"),U10,0)+IF((LEFT(T11,1)="A"),U11,0)+IF((LEFT(T12,1)="A"),U12,0)+IF((LEFT(T13,1)="A"),U13,0)+IF((LEFT(T14,1)="A"),U14,0)+IF((LEFT(T15,1)="A"),U15,0)+IF((LEFT(T16,1)="A"),U16,0)+IF((LEFT(T17,1)="A"),U17,0)+IF((LEFT(T20,1)="A"),U20,0)+IF((LEFT(T21,1)="A"),U21,0)+IF((LEFT(T22,1)="A"),U22,0)+IF((LEFT(T23,1)="A"),U23,0)+IF((LEFT(T24,1)="A"),U24,0)+IF((LEFT(T25,1)="A"),U25,0))/6</f>
        <v>17.763333333333335</v>
      </c>
      <c r="V31" s="44"/>
      <c r="W31" s="27"/>
      <c r="X31" s="1">
        <f>SUM(IF((LEFT(W4,1)="A"),X4,0)+IF((LEFT(W5,1)="A"),X5,0)+IF((LEFT(W6,1)="A"),X6,0)+IF((LEFT(W7,1)="A"),X7,0)+IF((LEFT(W8,1)="A"),X8,0)+IF((LEFT(W9,1)="A"),X9,0)+IF((LEFT(W10,1)="A"),X10,0)+IF((LEFT(W11,1)="A"),X11,0)+IF((LEFT(W12,1)="A"),X12,0)+IF((LEFT(W13,1)="A"),X13,0)+IF((LEFT(W14,1)="A"),X14,0)+IF((LEFT(W15,1)="A"),X15,0)+IF((LEFT(W16,1)="A"),X16,0)+IF((LEFT(W17,1)="A"),X17,0)+IF((LEFT(W20,1)="A"),X20,0)+IF((LEFT(W21,1)="A"),X21,0)+IF((LEFT(W22,1)="A"),X22,0)+IF((LEFT(W23,1)="A"),X23,0)+IF((LEFT(W24,1)="A"),X24,0)+IF((LEFT(W25,1)="A"),X25,0))/6</f>
        <v>17.741666666666671</v>
      </c>
      <c r="Y31" s="44"/>
      <c r="Z31" s="27"/>
      <c r="AA31" s="1">
        <f>SUM(IF((LEFT(Z4,1)="A"),AA4,0)+IF((LEFT(Z5,1)="A"),AA5,0)+IF((LEFT(Z6,1)="A"),AA6,0)+IF((LEFT(Z7,1)="A"),AA7,0)+IF((LEFT(Z8,1)="A"),AA8,0)+IF((LEFT(Z9,1)="A"),AA9,0)+IF((LEFT(Z10,1)="A"),AA10,0)+IF((LEFT(Z11,1)="A"),AA11,0)+IF((LEFT(Z12,1)="A"),AA12,0)+IF((LEFT(Z13,1)="A"),AA13,0)+IF((LEFT(Z14,1)="A"),AA14,0)+IF((LEFT(Z15,1)="A"),AA15,0)+IF((LEFT(Z16,1)="A"),AA16,0)+IF((LEFT(Z17,1)="A"),AA17,0)+IF((LEFT(Z20,1)="A"),AA20,0)+IF((LEFT(Z21,1)="A"),AA21,0)+IF((LEFT(Z22,1)="A"),AA22,0)+IF((LEFT(Z23,1)="A"),AA23,0)+IF((LEFT(Z24,1)="A"),AA24,0)+IF((LEFT(Z25,1)="A"),AA25,0))/6</f>
        <v>19.408333333333335</v>
      </c>
      <c r="AB31" s="27"/>
      <c r="AC31" s="27"/>
      <c r="AD31" s="1">
        <f>SUM(IF((LEFT(AC4,1)="A"),AD4,0)+IF((LEFT(AC5,1)="A"),AD5,0)+IF((LEFT(AC6,1)="A"),AD6,0)+IF((LEFT(AC7,1)="A"),AD7,0)+IF((LEFT(AC8,1)="A"),AD8,0)+IF((LEFT(AC9,1)="A"),AD9,0)+IF((LEFT(AC10,1)="A"),AD10,0)+IF((LEFT(AC11,1)="A"),AD11,0)+IF((LEFT(AC12,1)="A"),AD12,0)+IF((LEFT(AC13,1)="A"),AD13,0)+IF((LEFT(AC14,1)="A"),AD14,0)+IF((LEFT(AC15,1)="A"),AD15,0)+IF((LEFT(AC16,1)="A"),AD16,0)+IF((LEFT(AC17,1)="A"),AD17,0)+IF((LEFT(AC20,1)="A"),AD20,0)+IF((LEFT(AC21,1)="A"),AD21,0)+IF((LEFT(AC22,1)="A"),AD22,0)+IF((LEFT(AC23,1)="A"),AD23,0)+IF((LEFT(AC24,1)="A"),AD24,0)+IF((LEFT(AC25,1)="A"),AD25,0))/6</f>
        <v>19.761666666666667</v>
      </c>
      <c r="AE31" s="27"/>
      <c r="AF31" s="27"/>
      <c r="AG31" s="1">
        <f>SUM(IF((LEFT(AF4,1)="A"),AG4,0)+IF((LEFT(AF5,1)="A"),AG5,0)+IF((LEFT(AF6,1)="A"),AG6,0)+IF((LEFT(AF7,1)="A"),AG7,0)+IF((LEFT(AF8,1)="A"),AG8,0)+IF((LEFT(AF9,1)="A"),AG9,0)+IF((LEFT(AF10,1)="A"),AG10,0)+IF((LEFT(AF11,1)="A"),AG11,0)+IF((LEFT(AF12,1)="A"),AG12,0)+IF((LEFT(AF13,1)="A"),AG13,0)+IF((LEFT(AF14,1)="A"),AG14,0)+IF((LEFT(AF15,1)="A"),AG15,0)+IF((LEFT(AF16,1)="A"),AG16,0)+IF((LEFT(AF17,1)="A"),AG17,0)+IF((LEFT(AF20,1)="A"),AG20,0)+IF((LEFT(AF21,1)="A"),AG21,0)+IF((LEFT(AF22,1)="A"),AG22,0)+IF((LEFT(AF23,1)="A"),AG23,0)+IF((LEFT(AF24,1)="A"),AG24,0)+IF((LEFT(AF25,1)="A"),AG25,0))/6</f>
        <v>19.72</v>
      </c>
      <c r="AH31" s="27"/>
      <c r="AI31" s="27"/>
      <c r="AJ31" s="1"/>
      <c r="AK31" s="27"/>
      <c r="AL31" s="27"/>
      <c r="AM31" s="1"/>
      <c r="AN31" s="27"/>
      <c r="AO31" s="1">
        <f>AVERAGE(O31,R31,U31,X31,AA31,AD31,AG31,AJ31,AM31)</f>
        <v>18.767857142857142</v>
      </c>
      <c r="AP31" s="30"/>
    </row>
    <row r="32" spans="2:56" ht="15.75" thickBot="1" x14ac:dyDescent="0.3">
      <c r="D32" s="19" t="s">
        <v>67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3">
        <f>SUM(IF((LEFT(N5,1)="B"),O5,0)+IF((LEFT(N6,1)="B"),O6,0)+IF((LEFT(N7,1)="B"),O7,0)+IF((LEFT(N8,1)="B"),O8,0)+IF((LEFT(N9,1)="B"),O9,0)+IF((LEFT(N10,1)="B"),O10,0)+IF((LEFT(N11,1)="B"),O11,0)+IF((LEFT(N12,1)="B"),O12,0)+IF((LEFT(N13,1)="B"),O13,0)+IF((LEFT(N14,1)="B"),O14,0)+IF((LEFT(N15,1)="B"),O15,0)+IF((LEFT(N16,1)="B"),O16,0)+IF((LEFT(N17,1)="B"),O17,0)+IF((LEFT(N20,1)="B"),O20,0)+IF((LEFT(N21,1)="B"),O21,0)+IF((LEFT(N22,1)="B"),O22,0)+IF((LEFT(N23,1)="B"),O23,0)+IF((LEFT(N24,1)="B"),O24,0)+IF((LEFT(N25,1)="B"),O25,0))/6</f>
        <v>13.494999999999999</v>
      </c>
      <c r="P32" s="45"/>
      <c r="Q32" s="28"/>
      <c r="R32" s="3">
        <f>SUM(IF((LEFT(Q5,1)="B"),R5,0)+IF((LEFT(Q6,1)="B"),R6,0)+IF((LEFT(Q7,1)="B"),R7,0)+IF((LEFT(Q8,1)="B"),R8,0)+IF((LEFT(Q9,1)="B"),R9,0)+IF((LEFT(Q10,1)="B"),R10,0)+IF((LEFT(Q11,1)="B"),R11,0)+IF((LEFT(Q12,1)="B"),R12,0)+IF((LEFT(Q13,1)="B"),R13,0)+IF((LEFT(Q14,1)="B"),R14,0)+IF((LEFT(Q15,1)="B"),R15,0)+IF((LEFT(Q16,1)="B"),R16,0)+IF((LEFT(Q17,1)="B"),R17,0)+IF((LEFT(Q20,1)="B"),R20,0)+IF((LEFT(Q21,1)="B"),R21,0)+IF((LEFT(Q22,1)="B"),R22,0)+IF((LEFT(Q23,1)="B"),R23,0)+IF((LEFT(Q24,1)="B"),R24,0)+IF((LEFT(Q25,1)="B"),R25,0))/6</f>
        <v>12.829999999999998</v>
      </c>
      <c r="S32" s="45"/>
      <c r="T32" s="28"/>
      <c r="U32" s="3">
        <f>SUM(IF((LEFT(T5,1)="B"),U5,0)+IF((LEFT(T6,1)="B"),U6,0)+IF((LEFT(T7,1)="B"),U7,0)+IF((LEFT(T8,1)="B"),U8,0)+IF((LEFT(T9,1)="B"),U9,0)+IF((LEFT(T10,1)="B"),U10,0)+IF((LEFT(T11,1)="B"),U11,0)+IF((LEFT(T12,1)="B"),U12,0)+IF((LEFT(T13,1)="B"),U13,0)+IF((LEFT(T14,1)="B"),U14,0)+IF((LEFT(T15,1)="B"),U15,0)+IF((LEFT(T16,1)="B"),U16,0)+IF((LEFT(T17,1)="B"),U17,0)+IF((LEFT(T20,1)="B"),U20,0)+IF((LEFT(T21,1)="B"),U21,0)+IF((LEFT(T22,1)="B"),U22,0)+IF((LEFT(T23,1)="B"),U23,0)+IF((LEFT(T24,1)="B"),U24,0)+IF((LEFT(T25,1)="B"),U25,0))/6</f>
        <v>17.066666666666666</v>
      </c>
      <c r="V32" s="45"/>
      <c r="W32" s="28"/>
      <c r="X32" s="3">
        <f>SUM(IF((LEFT(W5,1)="B"),X5,0)+IF((LEFT(W6,1)="B"),X6,0)+IF((LEFT(W7,1)="B"),X7,0)+IF((LEFT(W8,1)="B"),X8,0)+IF((LEFT(W9,1)="B"),X9,0)+IF((LEFT(W10,1)="B"),X10,0)+IF((LEFT(W11,1)="B"),X11,0)+IF((LEFT(W12,1)="B"),X12,0)+IF((LEFT(W13,1)="B"),X13,0)+IF((LEFT(W14,1)="B"),X14,0)+IF((LEFT(W15,1)="B"),X15,0)+IF((LEFT(W16,1)="B"),X16,0)+IF((LEFT(W17,1)="B"),X17,0)+IF((LEFT(W20,1)="B"),X20,0)+IF((LEFT(W21,1)="B"),X21,0)+IF((LEFT(W22,1)="B"),X22,0)+IF((LEFT(W23,1)="B"),X23,0)+IF((LEFT(W24,1)="B"),X24,0)+IF((LEFT(W25,1)="B"),X25,0))/6</f>
        <v>15.924999999999999</v>
      </c>
      <c r="Y32" s="45"/>
      <c r="Z32" s="28"/>
      <c r="AA32" s="3">
        <f>SUM(IF((LEFT(Z5,1)="B"),AA5,0)+IF((LEFT(Z6,1)="B"),AA6,0)+IF((LEFT(Z7,1)="B"),AA7,0)+IF((LEFT(Z8,1)="B"),AA8,0)+IF((LEFT(Z9,1)="B"),AA9,0)+IF((LEFT(Z10,1)="B"),AA10,0)+IF((LEFT(Z11,1)="B"),AA11,0)+IF((LEFT(Z12,1)="B"),AA12,0)+IF((LEFT(Z13,1)="B"),AA13,0)+IF((LEFT(Z14,1)="B"),AA14,0)+IF((LEFT(Z15,1)="B"),AA15,0)+IF((LEFT(Z16,1)="B"),AA16,0)+IF((LEFT(Z17,1)="B"),AA17,0)+IF((LEFT(Z20,1)="B"),AA20,0)+IF((LEFT(Z21,1)="B"),AA21,0)+IF((LEFT(Z22,1)="B"),AA22,0)+IF((LEFT(Z23,1)="B"),AA23,0)+IF((LEFT(Z24,1)="B"),AA24,0)+IF((LEFT(Z25,1)="B"),AA25,0))/6</f>
        <v>17.818333333333332</v>
      </c>
      <c r="AB32" s="28"/>
      <c r="AC32" s="28"/>
      <c r="AD32" s="3">
        <f>SUM(IF((LEFT(AC5,1)="B"),AD5,0)+IF((LEFT(AC6,1)="B"),AD6,0)+IF((LEFT(AC7,1)="B"),AD7,0)+IF((LEFT(AC8,1)="B"),AD8,0)+IF((LEFT(AC9,1)="B"),AD9,0)+IF((LEFT(AC10,1)="B"),AD10,0)+IF((LEFT(AC11,1)="B"),AD11,0)+IF((LEFT(AC12,1)="B"),AD12,0)+IF((LEFT(AC13,1)="B"),AD13,0)+IF((LEFT(AC14,1)="B"),AD14,0)+IF((LEFT(AC15,1)="B"),AD15,0)+IF((LEFT(AC16,1)="B"),AD16,0)+IF((LEFT(AC17,1)="B"),AD17,0)+IF((LEFT(AC20,1)="B"),AD20,0)+IF((LEFT(AC21,1)="B"),AD21,0)+IF((LEFT(AC22,1)="B"),AD22,0)+IF((LEFT(AC23,1)="B"),AD23,0)+IF((LEFT(AC24,1)="B"),AD24,0)+IF((LEFT(AC25,1)="B"),AD25,0))/6</f>
        <v>17.263333333333332</v>
      </c>
      <c r="AE32" s="28"/>
      <c r="AF32" s="28"/>
      <c r="AG32" s="3">
        <f>SUM(IF((LEFT(AF5,1)="B"),AG5,0)+IF((LEFT(AF6,1)="B"),AG6,0)+IF((LEFT(AF7,1)="B"),AG7,0)+IF((LEFT(AF8,1)="B"),AG8,0)+IF((LEFT(AF9,1)="B"),AG9,0)+IF((LEFT(AF10,1)="B"),AG10,0)+IF((LEFT(AF11,1)="B"),AG11,0)+IF((LEFT(AF12,1)="B"),AG12,0)+IF((LEFT(AF13,1)="B"),AG13,0)+IF((LEFT(AF14,1)="B"),AG14,0)+IF((LEFT(AF15,1)="B"),AG15,0)+IF((LEFT(AF16,1)="B"),AG16,0)+IF((LEFT(AF17,1)="B"),AG17,0)+IF((LEFT(AF20,1)="B"),AG20,0)+IF((LEFT(AF21,1)="B"),AG21,0)+IF((LEFT(AF22,1)="B"),AG22,0)+IF((LEFT(AF23,1)="B"),AG23,0)+IF((LEFT(AF24,1)="B"),AG24,0)+IF((LEFT(AF25,1)="B"),AG25,0))/6</f>
        <v>16.938333333333333</v>
      </c>
      <c r="AH32" s="28"/>
      <c r="AI32" s="28"/>
      <c r="AJ32" s="3"/>
      <c r="AK32" s="28"/>
      <c r="AL32" s="28"/>
      <c r="AM32" s="3"/>
      <c r="AN32" s="28"/>
      <c r="AO32" s="3">
        <f>AVERAGE(O32,R32,U32,X32,AA32,AD32,AG32,AJ32,AM32)</f>
        <v>15.905238095238094</v>
      </c>
      <c r="AP32" s="31"/>
    </row>
    <row r="33" ht="15.75" thickTop="1" x14ac:dyDescent="0.25"/>
  </sheetData>
  <sortState ref="D4:AP18">
    <sortCondition descending="1" ref="AP4:AP23"/>
  </sortState>
  <mergeCells count="9">
    <mergeCell ref="AF2:AH2"/>
    <mergeCell ref="AI2:AK2"/>
    <mergeCell ref="AL2:AN2"/>
    <mergeCell ref="N2:P2"/>
    <mergeCell ref="Q2:S2"/>
    <mergeCell ref="T2:V2"/>
    <mergeCell ref="W2:Y2"/>
    <mergeCell ref="Z2:AB2"/>
    <mergeCell ref="AC2:AE2"/>
  </mergeCells>
  <conditionalFormatting sqref="N21:AN26">
    <cfRule type="cellIs" dxfId="84" priority="39" operator="equal">
      <formula>0</formula>
    </cfRule>
    <cfRule type="cellIs" dxfId="83" priority="40" operator="equal">
      <formula>"A 0-0"</formula>
    </cfRule>
  </conditionalFormatting>
  <conditionalFormatting sqref="N4:AN20">
    <cfRule type="cellIs" dxfId="82" priority="1" operator="equal">
      <formula>0</formula>
    </cfRule>
    <cfRule type="cellIs" dxfId="81" priority="2" operator="equal">
      <formula>"A 0-0"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36"/>
  <sheetViews>
    <sheetView showGridLines="0" showRowColHeaders="0" zoomScaleNormal="100" workbookViewId="0">
      <pane xSplit="13" ySplit="3" topLeftCell="W10" activePane="bottomRight" state="frozen"/>
      <selection activeCell="BF5" sqref="BF5"/>
      <selection pane="topRight" activeCell="BF5" sqref="BF5"/>
      <selection pane="bottomLeft" activeCell="BF5" sqref="BF5"/>
      <selection pane="bottomRight" activeCell="BF5" sqref="BF5"/>
    </sheetView>
  </sheetViews>
  <sheetFormatPr defaultRowHeight="15" x14ac:dyDescent="0.25"/>
  <cols>
    <col min="2" max="2" width="12.5703125" customWidth="1"/>
    <col min="3" max="3" width="1.5703125" customWidth="1"/>
    <col min="4" max="4" width="18.85546875" style="5" customWidth="1"/>
    <col min="5" max="12" width="7.7109375" style="5" customWidth="1"/>
    <col min="13" max="13" width="12.7109375" style="5" customWidth="1"/>
    <col min="14" max="15" width="12" style="5" customWidth="1"/>
    <col min="16" max="16" width="12" style="9" customWidth="1"/>
    <col min="17" max="18" width="12" style="5" customWidth="1"/>
    <col min="19" max="19" width="12" style="9" customWidth="1"/>
    <col min="20" max="20" width="12" style="5" customWidth="1" collapsed="1"/>
    <col min="21" max="21" width="12" style="5" customWidth="1"/>
    <col min="22" max="22" width="12" style="9" customWidth="1"/>
    <col min="23" max="24" width="12" style="5" customWidth="1"/>
    <col min="25" max="25" width="12" style="9" customWidth="1"/>
    <col min="26" max="40" width="12" style="5" customWidth="1"/>
    <col min="41" max="41" width="10.42578125" style="5" customWidth="1"/>
    <col min="42" max="42" width="10.140625" style="5" customWidth="1"/>
  </cols>
  <sheetData>
    <row r="1" spans="2:42" ht="15.75" thickBot="1" x14ac:dyDescent="0.3"/>
    <row r="2" spans="2:42" ht="16.5" thickTop="1" thickBot="1" x14ac:dyDescent="0.3">
      <c r="N2" s="145" t="s">
        <v>103</v>
      </c>
      <c r="O2" s="146"/>
      <c r="P2" s="147"/>
      <c r="Q2" s="145" t="s">
        <v>102</v>
      </c>
      <c r="R2" s="146"/>
      <c r="S2" s="147"/>
      <c r="T2" s="145" t="s">
        <v>101</v>
      </c>
      <c r="U2" s="146"/>
      <c r="V2" s="147"/>
      <c r="W2" s="145" t="s">
        <v>100</v>
      </c>
      <c r="X2" s="146"/>
      <c r="Y2" s="147"/>
      <c r="Z2" s="145" t="s">
        <v>99</v>
      </c>
      <c r="AA2" s="146"/>
      <c r="AB2" s="147"/>
      <c r="AC2" s="145" t="s">
        <v>98</v>
      </c>
      <c r="AD2" s="146"/>
      <c r="AE2" s="147"/>
      <c r="AF2" s="145" t="s">
        <v>97</v>
      </c>
      <c r="AG2" s="146"/>
      <c r="AH2" s="147"/>
      <c r="AI2" s="145" t="s">
        <v>96</v>
      </c>
      <c r="AJ2" s="146"/>
      <c r="AK2" s="147"/>
      <c r="AL2" s="145" t="s">
        <v>95</v>
      </c>
      <c r="AM2" s="146"/>
      <c r="AN2" s="147"/>
    </row>
    <row r="3" spans="2:42" ht="16.5" thickTop="1" thickBot="1" x14ac:dyDescent="0.3">
      <c r="B3" s="67" t="s">
        <v>71</v>
      </c>
      <c r="D3" s="38" t="s">
        <v>0</v>
      </c>
      <c r="E3" s="36" t="s">
        <v>1</v>
      </c>
      <c r="F3" s="36" t="s">
        <v>2</v>
      </c>
      <c r="G3" s="36" t="s">
        <v>3</v>
      </c>
      <c r="H3" s="36" t="s">
        <v>4</v>
      </c>
      <c r="I3" s="36" t="s">
        <v>5</v>
      </c>
      <c r="J3" s="36" t="s">
        <v>6</v>
      </c>
      <c r="K3" s="36" t="s">
        <v>7</v>
      </c>
      <c r="L3" s="36" t="s">
        <v>56</v>
      </c>
      <c r="M3" s="46" t="s">
        <v>8</v>
      </c>
      <c r="N3" s="38" t="s">
        <v>69</v>
      </c>
      <c r="O3" s="36" t="s">
        <v>58</v>
      </c>
      <c r="P3" s="14" t="s">
        <v>6</v>
      </c>
      <c r="Q3" s="38" t="s">
        <v>69</v>
      </c>
      <c r="R3" s="36" t="s">
        <v>58</v>
      </c>
      <c r="S3" s="14" t="s">
        <v>6</v>
      </c>
      <c r="T3" s="38" t="s">
        <v>69</v>
      </c>
      <c r="U3" s="36" t="s">
        <v>58</v>
      </c>
      <c r="V3" s="37" t="s">
        <v>6</v>
      </c>
      <c r="W3" s="38" t="s">
        <v>69</v>
      </c>
      <c r="X3" s="36" t="s">
        <v>58</v>
      </c>
      <c r="Y3" s="14" t="s">
        <v>6</v>
      </c>
      <c r="Z3" s="38" t="s">
        <v>69</v>
      </c>
      <c r="AA3" s="36" t="s">
        <v>58</v>
      </c>
      <c r="AB3" s="37" t="s">
        <v>6</v>
      </c>
      <c r="AC3" s="38" t="s">
        <v>59</v>
      </c>
      <c r="AD3" s="36" t="s">
        <v>58</v>
      </c>
      <c r="AE3" s="37" t="s">
        <v>6</v>
      </c>
      <c r="AF3" s="38" t="s">
        <v>69</v>
      </c>
      <c r="AG3" s="36" t="s">
        <v>58</v>
      </c>
      <c r="AH3" s="37" t="s">
        <v>6</v>
      </c>
      <c r="AI3" s="38" t="s">
        <v>69</v>
      </c>
      <c r="AJ3" s="36" t="s">
        <v>58</v>
      </c>
      <c r="AK3" s="37" t="s">
        <v>6</v>
      </c>
      <c r="AL3" s="56" t="s">
        <v>69</v>
      </c>
      <c r="AM3" s="36" t="s">
        <v>58</v>
      </c>
      <c r="AN3" s="37" t="s">
        <v>6</v>
      </c>
      <c r="AO3" s="55" t="s">
        <v>60</v>
      </c>
      <c r="AP3" s="37" t="s">
        <v>61</v>
      </c>
    </row>
    <row r="4" spans="2:42" ht="15.75" thickTop="1" x14ac:dyDescent="0.25">
      <c r="B4" s="66">
        <v>1</v>
      </c>
      <c r="D4" s="60" t="s">
        <v>106</v>
      </c>
      <c r="E4" s="6">
        <f t="shared" ref="E4:E28" si="0">COUNT(O4,R4,U4,X4,AA4,AD4,AG4,AJ4,AM4)</f>
        <v>3</v>
      </c>
      <c r="F4" s="7">
        <f t="shared" ref="F4:F28" si="1">SUM(IF(AND((LEFT(N4,1)="A"),(MID(N4,3,1)="3")),1,0)+IF(AND((LEFT(Q4,1)="A"),(MID(Q4,3,1)="3")),1,0)+IF(AND((LEFT(T4,1)="A"),(MID(T4,3,1)="3")),1,0)+IF(AND((LEFT(W4,1)="A"),(MID(W4,3,1)="3")),1,0)+IF(AND((LEFT(Z4,1)="A"),(MID(Z4,3,1)="3")),1,0)+IF(AND((LEFT(AC4,1)="A"),(MID(AC4,3,1)="3")),1,0)+IF(AND((LEFT(AF4,1)="A"),(MID(AF4,3,1)="3")),1,0)+IF(AND((LEFT(AI4,1)="A"),(MID(AI4,3,1)="3")),1,0)+IF(AND((LEFT(AL4,1)="A"),(MID(AL4,3,1)="3")),1,0)+IF(AND((LEFT(N4,1)="B"),(MID(N4,3,1)="3")),1,0)+IF(AND((LEFT(Q4,1)="B"),(MID(Q4,3,1)="3")),1,0)+IF(AND((LEFT(T4,1)="B"),(MID(T4,3,1)="3")),1,0)+IF(AND((LEFT(W4,1)="B"),(MID(W4,3,1)="3")),1,0)+IF(AND((LEFT(Z4,1)="B"),(MID(Z4,3,1)="3")),1,0)+IF(AND((LEFT(AC4,1)="B"),(MID(AC4,3,1)="3")),1,0)+IF(AND((LEFT(AF4,1)="B"),(MID(AF4,3,1)="3")),1,0)+IF(AND((LEFT(AI4,1)="B"),(MID(AI4,3,1)="3")),1,0)+IF(AND((LEFT(AL4,1)="B"),(MID(AL4,3,1)="3")),1,0))</f>
        <v>3</v>
      </c>
      <c r="G4" s="6">
        <f t="shared" ref="G4:G28" si="2">E4-F4</f>
        <v>0</v>
      </c>
      <c r="H4" s="6">
        <f t="shared" ref="H4:H28" si="3">SUM(MID(N4,3,1))+(MID(Q4,3,1)+(MID(T4,3,1)+(MID(W4,3,1)+(MID(Z4,3,1)+(MID(AC4,3,1)+(MID(AF4,3,1))+(MID(AI4,3,1))+(MID(AL4,3,1)))))))</f>
        <v>9</v>
      </c>
      <c r="I4" s="6">
        <f t="shared" ref="I4:I28" si="4">SUM(MID(N4,5,1))+(MID(Q4,5,1)+(MID(T4,5,1)+(MID(W4,5,1)+(MID(Z4,5,1)+(MID(AC4,5,1)+(MID(AF4,5,1))+(MID(AI4,5,1))+(MID(AL4,5,1)))))))</f>
        <v>3</v>
      </c>
      <c r="J4" s="13">
        <f t="shared" ref="J4:J28" si="5">SUM(P4,S4,V4,Y4,AB4,AE4,AH4,AK4,AN4)</f>
        <v>17.559999999999999</v>
      </c>
      <c r="K4" s="6"/>
      <c r="L4" s="6">
        <f t="shared" ref="L4:L28" si="6">H4+I4</f>
        <v>12</v>
      </c>
      <c r="M4" s="43">
        <f t="shared" ref="M4:M28" si="7">IF(ISERROR((J4+K4)/L4),0,(J4+K4)/L4)</f>
        <v>1.4633333333333332</v>
      </c>
      <c r="N4" s="96" t="s">
        <v>20</v>
      </c>
      <c r="O4" s="13">
        <v>23.12</v>
      </c>
      <c r="P4" s="97">
        <v>2.4</v>
      </c>
      <c r="Q4" s="96" t="s">
        <v>48</v>
      </c>
      <c r="R4" s="13">
        <v>26.55</v>
      </c>
      <c r="S4" s="97">
        <v>7.45</v>
      </c>
      <c r="T4" s="85" t="s">
        <v>89</v>
      </c>
      <c r="U4" s="13">
        <v>19.7</v>
      </c>
      <c r="V4" s="97">
        <v>7.71</v>
      </c>
      <c r="W4" s="85" t="s">
        <v>65</v>
      </c>
      <c r="X4" s="13"/>
      <c r="Y4" s="97">
        <v>0</v>
      </c>
      <c r="Z4" s="47" t="s">
        <v>65</v>
      </c>
      <c r="AA4" s="6"/>
      <c r="AB4" s="97"/>
      <c r="AC4" s="60" t="s">
        <v>65</v>
      </c>
      <c r="AD4" s="6"/>
      <c r="AE4" s="97"/>
      <c r="AF4" s="60" t="s">
        <v>65</v>
      </c>
      <c r="AG4" s="6"/>
      <c r="AH4" s="97"/>
      <c r="AI4" s="60" t="s">
        <v>65</v>
      </c>
      <c r="AJ4" s="6"/>
      <c r="AK4" s="97"/>
      <c r="AL4" s="104" t="s">
        <v>65</v>
      </c>
      <c r="AM4" s="6"/>
      <c r="AN4" s="97"/>
      <c r="AO4" s="52">
        <f t="shared" ref="AO4:AO18" si="8">IF(ISERROR(AVERAGE(O4,R4,U4,X4,AA4,AD4,AG4,AJ4,AM4)),0,(AVERAGE(O4,R4,U4,X4,AA4,AD4,AG4,AJ4,AM4)))</f>
        <v>23.123333333333335</v>
      </c>
      <c r="AP4" s="43">
        <f t="shared" ref="AP4:AP18" si="9">AO4+F4</f>
        <v>26.123333333333335</v>
      </c>
    </row>
    <row r="5" spans="2:42" x14ac:dyDescent="0.25">
      <c r="B5" s="64">
        <v>2</v>
      </c>
      <c r="D5" s="40" t="s">
        <v>13</v>
      </c>
      <c r="E5" s="7">
        <f t="shared" si="0"/>
        <v>9</v>
      </c>
      <c r="F5" s="7">
        <f t="shared" si="1"/>
        <v>6</v>
      </c>
      <c r="G5" s="7">
        <f t="shared" si="2"/>
        <v>3</v>
      </c>
      <c r="H5" s="7">
        <f t="shared" si="3"/>
        <v>22</v>
      </c>
      <c r="I5" s="7">
        <f t="shared" si="4"/>
        <v>13</v>
      </c>
      <c r="J5" s="1">
        <f t="shared" si="5"/>
        <v>48.39</v>
      </c>
      <c r="K5" s="7">
        <v>1</v>
      </c>
      <c r="L5" s="7">
        <f t="shared" si="6"/>
        <v>35</v>
      </c>
      <c r="M5" s="2">
        <f t="shared" si="7"/>
        <v>1.4111428571428573</v>
      </c>
      <c r="N5" s="61" t="s">
        <v>49</v>
      </c>
      <c r="O5" s="1">
        <v>18.34</v>
      </c>
      <c r="P5" s="58">
        <v>4.8</v>
      </c>
      <c r="Q5" s="61" t="s">
        <v>88</v>
      </c>
      <c r="R5" s="1">
        <v>21.62</v>
      </c>
      <c r="S5" s="58">
        <v>5.34</v>
      </c>
      <c r="T5" s="75" t="s">
        <v>20</v>
      </c>
      <c r="U5" s="1">
        <v>23.48</v>
      </c>
      <c r="V5" s="58">
        <v>6.01</v>
      </c>
      <c r="W5" s="75" t="s">
        <v>48</v>
      </c>
      <c r="X5" s="1">
        <v>20.72</v>
      </c>
      <c r="Y5" s="58">
        <v>3.25</v>
      </c>
      <c r="Z5" s="103" t="s">
        <v>48</v>
      </c>
      <c r="AA5" s="7">
        <v>21.11</v>
      </c>
      <c r="AB5" s="2">
        <v>5.44</v>
      </c>
      <c r="AC5" s="61" t="s">
        <v>88</v>
      </c>
      <c r="AD5" s="1">
        <v>18.28</v>
      </c>
      <c r="AE5" s="2">
        <v>5.4</v>
      </c>
      <c r="AF5" s="75" t="s">
        <v>48</v>
      </c>
      <c r="AG5" s="7">
        <v>19.25</v>
      </c>
      <c r="AH5" s="58">
        <v>5.37</v>
      </c>
      <c r="AI5" s="62" t="s">
        <v>20</v>
      </c>
      <c r="AJ5" s="1">
        <v>19.03</v>
      </c>
      <c r="AK5" s="2">
        <v>4.75</v>
      </c>
      <c r="AL5" s="81" t="s">
        <v>48</v>
      </c>
      <c r="AM5" s="1">
        <v>18.86</v>
      </c>
      <c r="AN5" s="2">
        <v>8.0299999999999994</v>
      </c>
      <c r="AO5" s="53">
        <f t="shared" si="8"/>
        <v>20.076666666666668</v>
      </c>
      <c r="AP5" s="95">
        <f t="shared" si="9"/>
        <v>26.076666666666668</v>
      </c>
    </row>
    <row r="6" spans="2:42" x14ac:dyDescent="0.25">
      <c r="B6" s="64">
        <v>3</v>
      </c>
      <c r="D6" s="40" t="s">
        <v>87</v>
      </c>
      <c r="E6" s="7">
        <f t="shared" si="0"/>
        <v>7</v>
      </c>
      <c r="F6" s="7">
        <f t="shared" si="1"/>
        <v>5</v>
      </c>
      <c r="G6" s="7">
        <f t="shared" si="2"/>
        <v>2</v>
      </c>
      <c r="H6" s="7">
        <f t="shared" si="3"/>
        <v>17</v>
      </c>
      <c r="I6" s="7">
        <f t="shared" si="4"/>
        <v>12</v>
      </c>
      <c r="J6" s="1">
        <f t="shared" si="5"/>
        <v>38.61</v>
      </c>
      <c r="K6" s="7">
        <v>1</v>
      </c>
      <c r="L6" s="7">
        <f t="shared" si="6"/>
        <v>29</v>
      </c>
      <c r="M6" s="2">
        <f t="shared" si="7"/>
        <v>1.3658620689655172</v>
      </c>
      <c r="N6" s="62" t="s">
        <v>65</v>
      </c>
      <c r="O6" s="1"/>
      <c r="P6" s="58">
        <v>0</v>
      </c>
      <c r="Q6" s="62" t="s">
        <v>65</v>
      </c>
      <c r="R6" s="1"/>
      <c r="S6" s="58">
        <v>0</v>
      </c>
      <c r="T6" s="62" t="s">
        <v>18</v>
      </c>
      <c r="U6" s="1">
        <v>18.18</v>
      </c>
      <c r="V6" s="58">
        <v>5</v>
      </c>
      <c r="W6" s="62" t="s">
        <v>19</v>
      </c>
      <c r="X6" s="1">
        <v>17.89</v>
      </c>
      <c r="Y6" s="58">
        <v>4.4000000000000004</v>
      </c>
      <c r="Z6" s="102" t="s">
        <v>26</v>
      </c>
      <c r="AA6" s="7">
        <v>18.25</v>
      </c>
      <c r="AB6" s="2">
        <v>3.8</v>
      </c>
      <c r="AC6" s="94" t="s">
        <v>18</v>
      </c>
      <c r="AD6" s="1">
        <v>19</v>
      </c>
      <c r="AE6" s="2">
        <v>5.8</v>
      </c>
      <c r="AF6" s="91" t="s">
        <v>21</v>
      </c>
      <c r="AG6" s="7">
        <v>18.850000000000001</v>
      </c>
      <c r="AH6" s="58">
        <v>7.05</v>
      </c>
      <c r="AI6" s="94" t="s">
        <v>48</v>
      </c>
      <c r="AJ6" s="1">
        <v>19.8</v>
      </c>
      <c r="AK6" s="2">
        <v>8.16</v>
      </c>
      <c r="AL6" s="92" t="s">
        <v>88</v>
      </c>
      <c r="AM6" s="1">
        <v>19.399999999999999</v>
      </c>
      <c r="AN6" s="2">
        <v>4.4000000000000004</v>
      </c>
      <c r="AO6" s="53">
        <f t="shared" si="8"/>
        <v>18.767142857142854</v>
      </c>
      <c r="AP6" s="2">
        <f t="shared" si="9"/>
        <v>23.767142857142854</v>
      </c>
    </row>
    <row r="7" spans="2:42" x14ac:dyDescent="0.25">
      <c r="B7" s="64">
        <v>4</v>
      </c>
      <c r="D7" s="40" t="s">
        <v>75</v>
      </c>
      <c r="E7" s="7">
        <f t="shared" si="0"/>
        <v>9</v>
      </c>
      <c r="F7" s="7">
        <f t="shared" si="1"/>
        <v>7</v>
      </c>
      <c r="G7" s="7">
        <f t="shared" si="2"/>
        <v>2</v>
      </c>
      <c r="H7" s="7">
        <f t="shared" si="3"/>
        <v>22</v>
      </c>
      <c r="I7" s="7">
        <f t="shared" si="4"/>
        <v>13</v>
      </c>
      <c r="J7" s="1">
        <f t="shared" si="5"/>
        <v>34.75</v>
      </c>
      <c r="K7" s="7">
        <v>1</v>
      </c>
      <c r="L7" s="7">
        <f t="shared" si="6"/>
        <v>35</v>
      </c>
      <c r="M7" s="2">
        <f t="shared" si="7"/>
        <v>1.0214285714285714</v>
      </c>
      <c r="N7" s="75" t="s">
        <v>18</v>
      </c>
      <c r="O7" s="1">
        <v>18.34</v>
      </c>
      <c r="P7" s="58">
        <v>6.05</v>
      </c>
      <c r="Q7" s="75" t="s">
        <v>26</v>
      </c>
      <c r="R7" s="1">
        <v>17.510000000000002</v>
      </c>
      <c r="S7" s="58">
        <v>4.63</v>
      </c>
      <c r="T7" s="61" t="s">
        <v>50</v>
      </c>
      <c r="U7" s="1">
        <v>15.22</v>
      </c>
      <c r="V7" s="58">
        <v>2</v>
      </c>
      <c r="W7" s="61" t="s">
        <v>88</v>
      </c>
      <c r="X7" s="1">
        <v>16.68</v>
      </c>
      <c r="Y7" s="58">
        <v>4</v>
      </c>
      <c r="Z7" s="72" t="s">
        <v>26</v>
      </c>
      <c r="AA7" s="7">
        <v>15.26</v>
      </c>
      <c r="AB7" s="2">
        <v>3.21</v>
      </c>
      <c r="AC7" s="62" t="s">
        <v>26</v>
      </c>
      <c r="AD7" s="1">
        <v>18.239999999999998</v>
      </c>
      <c r="AE7" s="2">
        <v>5.65</v>
      </c>
      <c r="AF7" s="75" t="s">
        <v>26</v>
      </c>
      <c r="AG7" s="7">
        <v>15.09</v>
      </c>
      <c r="AH7" s="2">
        <v>4.8</v>
      </c>
      <c r="AI7" s="75" t="s">
        <v>26</v>
      </c>
      <c r="AJ7" s="1">
        <v>17.25</v>
      </c>
      <c r="AK7" s="2">
        <v>3.4</v>
      </c>
      <c r="AL7" s="81" t="s">
        <v>19</v>
      </c>
      <c r="AM7" s="1">
        <v>15.49</v>
      </c>
      <c r="AN7" s="2">
        <v>1.01</v>
      </c>
      <c r="AO7" s="53">
        <f t="shared" si="8"/>
        <v>16.564444444444447</v>
      </c>
      <c r="AP7" s="2">
        <f t="shared" si="9"/>
        <v>23.564444444444447</v>
      </c>
    </row>
    <row r="8" spans="2:42" x14ac:dyDescent="0.25">
      <c r="B8" s="64">
        <v>5</v>
      </c>
      <c r="D8" s="40" t="s">
        <v>16</v>
      </c>
      <c r="E8" s="7">
        <f t="shared" si="0"/>
        <v>9</v>
      </c>
      <c r="F8" s="7">
        <f t="shared" si="1"/>
        <v>6</v>
      </c>
      <c r="G8" s="7">
        <f t="shared" si="2"/>
        <v>3</v>
      </c>
      <c r="H8" s="7">
        <f t="shared" si="3"/>
        <v>21</v>
      </c>
      <c r="I8" s="7">
        <f t="shared" si="4"/>
        <v>14</v>
      </c>
      <c r="J8" s="1">
        <f t="shared" si="5"/>
        <v>29.990000000000002</v>
      </c>
      <c r="K8" s="7"/>
      <c r="L8" s="7">
        <f t="shared" si="6"/>
        <v>35</v>
      </c>
      <c r="M8" s="2">
        <f t="shared" si="7"/>
        <v>0.85685714285714287</v>
      </c>
      <c r="N8" s="61" t="s">
        <v>88</v>
      </c>
      <c r="O8" s="1">
        <v>14.08</v>
      </c>
      <c r="P8" s="58">
        <v>0</v>
      </c>
      <c r="Q8" s="61" t="s">
        <v>88</v>
      </c>
      <c r="R8" s="1">
        <v>15.98</v>
      </c>
      <c r="S8" s="58">
        <v>1</v>
      </c>
      <c r="T8" s="62" t="s">
        <v>19</v>
      </c>
      <c r="U8" s="1">
        <v>18.79</v>
      </c>
      <c r="V8" s="58">
        <v>4.4000000000000004</v>
      </c>
      <c r="W8" s="62" t="s">
        <v>26</v>
      </c>
      <c r="X8" s="1">
        <v>14.7</v>
      </c>
      <c r="Y8" s="58">
        <v>4.25</v>
      </c>
      <c r="Z8" s="77" t="s">
        <v>26</v>
      </c>
      <c r="AA8" s="7">
        <v>15.27</v>
      </c>
      <c r="AB8" s="2">
        <v>5.25</v>
      </c>
      <c r="AC8" s="76" t="s">
        <v>26</v>
      </c>
      <c r="AD8" s="1">
        <v>16.829999999999998</v>
      </c>
      <c r="AE8" s="2">
        <v>4.4000000000000004</v>
      </c>
      <c r="AF8" s="91" t="s">
        <v>88</v>
      </c>
      <c r="AG8" s="1">
        <v>16.3</v>
      </c>
      <c r="AH8" s="2">
        <v>3.2</v>
      </c>
      <c r="AI8" s="76" t="s">
        <v>89</v>
      </c>
      <c r="AJ8" s="1">
        <v>17.510000000000002</v>
      </c>
      <c r="AK8" s="2">
        <v>4</v>
      </c>
      <c r="AL8" s="101" t="s">
        <v>20</v>
      </c>
      <c r="AM8" s="1">
        <v>19.78</v>
      </c>
      <c r="AN8" s="2">
        <v>3.49</v>
      </c>
      <c r="AO8" s="53">
        <f t="shared" si="8"/>
        <v>16.582222222222221</v>
      </c>
      <c r="AP8" s="2">
        <f t="shared" si="9"/>
        <v>22.582222222222221</v>
      </c>
    </row>
    <row r="9" spans="2:42" x14ac:dyDescent="0.25">
      <c r="B9" s="64">
        <v>6</v>
      </c>
      <c r="D9" s="40" t="s">
        <v>10</v>
      </c>
      <c r="E9" s="7">
        <f t="shared" si="0"/>
        <v>9</v>
      </c>
      <c r="F9" s="7">
        <f t="shared" si="1"/>
        <v>5</v>
      </c>
      <c r="G9" s="7">
        <f t="shared" si="2"/>
        <v>4</v>
      </c>
      <c r="H9" s="7">
        <f t="shared" si="3"/>
        <v>20</v>
      </c>
      <c r="I9" s="7">
        <f t="shared" si="4"/>
        <v>22</v>
      </c>
      <c r="J9" s="1">
        <f t="shared" si="5"/>
        <v>41.42</v>
      </c>
      <c r="K9" s="7"/>
      <c r="L9" s="7">
        <f t="shared" si="6"/>
        <v>42</v>
      </c>
      <c r="M9" s="2">
        <f t="shared" si="7"/>
        <v>0.98619047619047628</v>
      </c>
      <c r="N9" s="62" t="s">
        <v>89</v>
      </c>
      <c r="O9" s="1">
        <v>19.73</v>
      </c>
      <c r="P9" s="58">
        <v>6.6</v>
      </c>
      <c r="Q9" s="61" t="s">
        <v>49</v>
      </c>
      <c r="R9" s="1">
        <v>18.87</v>
      </c>
      <c r="S9" s="58">
        <v>4.38</v>
      </c>
      <c r="T9" s="61" t="s">
        <v>50</v>
      </c>
      <c r="U9" s="1">
        <v>16.71</v>
      </c>
      <c r="V9" s="58">
        <v>1</v>
      </c>
      <c r="W9" s="62" t="s">
        <v>89</v>
      </c>
      <c r="X9" s="1">
        <v>15.33</v>
      </c>
      <c r="Y9" s="58">
        <v>8.42</v>
      </c>
      <c r="Z9" s="72" t="s">
        <v>89</v>
      </c>
      <c r="AA9" s="7">
        <v>17.72</v>
      </c>
      <c r="AB9" s="2">
        <v>3.4</v>
      </c>
      <c r="AC9" s="61" t="s">
        <v>49</v>
      </c>
      <c r="AD9" s="1">
        <v>18.190000000000001</v>
      </c>
      <c r="AE9" s="2">
        <v>4.8</v>
      </c>
      <c r="AF9" s="61" t="s">
        <v>88</v>
      </c>
      <c r="AG9" s="7">
        <v>16.920000000000002</v>
      </c>
      <c r="AH9" s="58">
        <v>3.61</v>
      </c>
      <c r="AI9" s="62" t="s">
        <v>89</v>
      </c>
      <c r="AJ9" s="1">
        <v>18.11</v>
      </c>
      <c r="AK9" s="2">
        <v>6.21</v>
      </c>
      <c r="AL9" s="81" t="s">
        <v>89</v>
      </c>
      <c r="AM9" s="1">
        <v>16.28</v>
      </c>
      <c r="AN9" s="2">
        <v>3</v>
      </c>
      <c r="AO9" s="53">
        <f t="shared" si="8"/>
        <v>17.54</v>
      </c>
      <c r="AP9" s="2">
        <f t="shared" si="9"/>
        <v>22.54</v>
      </c>
    </row>
    <row r="10" spans="2:42" x14ac:dyDescent="0.25">
      <c r="B10" s="64">
        <v>7</v>
      </c>
      <c r="D10" s="40" t="s">
        <v>14</v>
      </c>
      <c r="E10" s="7">
        <f t="shared" si="0"/>
        <v>9</v>
      </c>
      <c r="F10" s="7">
        <f t="shared" si="1"/>
        <v>4</v>
      </c>
      <c r="G10" s="7">
        <f t="shared" si="2"/>
        <v>5</v>
      </c>
      <c r="H10" s="7">
        <f t="shared" si="3"/>
        <v>19</v>
      </c>
      <c r="I10" s="7">
        <f t="shared" si="4"/>
        <v>19</v>
      </c>
      <c r="J10" s="1">
        <f t="shared" si="5"/>
        <v>39.419999999999995</v>
      </c>
      <c r="K10" s="7"/>
      <c r="L10" s="7">
        <f t="shared" si="6"/>
        <v>38</v>
      </c>
      <c r="M10" s="2">
        <f t="shared" si="7"/>
        <v>1.0373684210526315</v>
      </c>
      <c r="N10" s="61" t="s">
        <v>17</v>
      </c>
      <c r="O10" s="1">
        <v>17.43</v>
      </c>
      <c r="P10" s="58">
        <v>4</v>
      </c>
      <c r="Q10" s="62" t="s">
        <v>19</v>
      </c>
      <c r="R10" s="1">
        <v>16.7</v>
      </c>
      <c r="S10" s="58">
        <v>4.4000000000000004</v>
      </c>
      <c r="T10" s="75" t="s">
        <v>19</v>
      </c>
      <c r="U10" s="1">
        <v>19.78</v>
      </c>
      <c r="V10" s="58">
        <v>4.68</v>
      </c>
      <c r="W10" s="61" t="s">
        <v>49</v>
      </c>
      <c r="X10" s="1">
        <v>20.82</v>
      </c>
      <c r="Y10" s="58">
        <v>8.8699999999999992</v>
      </c>
      <c r="Z10" s="77" t="s">
        <v>89</v>
      </c>
      <c r="AA10" s="7">
        <v>17.45</v>
      </c>
      <c r="AB10" s="2">
        <v>4</v>
      </c>
      <c r="AC10" s="94" t="s">
        <v>89</v>
      </c>
      <c r="AD10" s="1">
        <v>17.41</v>
      </c>
      <c r="AE10" s="2">
        <v>4.8</v>
      </c>
      <c r="AF10" s="76" t="s">
        <v>88</v>
      </c>
      <c r="AG10" s="1">
        <v>18.399999999999999</v>
      </c>
      <c r="AH10" s="58">
        <v>3.01</v>
      </c>
      <c r="AI10" s="91" t="s">
        <v>88</v>
      </c>
      <c r="AJ10" s="1">
        <v>17.170000000000002</v>
      </c>
      <c r="AK10" s="2">
        <v>3.65</v>
      </c>
      <c r="AL10" s="92" t="s">
        <v>88</v>
      </c>
      <c r="AM10" s="1">
        <v>15.65</v>
      </c>
      <c r="AN10" s="2">
        <v>2.0099999999999998</v>
      </c>
      <c r="AO10" s="53">
        <f t="shared" si="8"/>
        <v>17.867777777777775</v>
      </c>
      <c r="AP10" s="2">
        <f t="shared" si="9"/>
        <v>21.867777777777775</v>
      </c>
    </row>
    <row r="11" spans="2:42" x14ac:dyDescent="0.25">
      <c r="B11" s="64">
        <v>8</v>
      </c>
      <c r="D11" s="40" t="s">
        <v>51</v>
      </c>
      <c r="E11" s="7">
        <f t="shared" si="0"/>
        <v>8</v>
      </c>
      <c r="F11" s="7">
        <f t="shared" si="1"/>
        <v>3</v>
      </c>
      <c r="G11" s="7">
        <f t="shared" si="2"/>
        <v>5</v>
      </c>
      <c r="H11" s="7">
        <f t="shared" si="3"/>
        <v>13</v>
      </c>
      <c r="I11" s="7">
        <f t="shared" si="4"/>
        <v>17</v>
      </c>
      <c r="J11" s="1">
        <f t="shared" si="5"/>
        <v>38.01</v>
      </c>
      <c r="K11" s="7">
        <v>1</v>
      </c>
      <c r="L11" s="7">
        <f t="shared" si="6"/>
        <v>30</v>
      </c>
      <c r="M11" s="2">
        <f t="shared" si="7"/>
        <v>1.3003333333333333</v>
      </c>
      <c r="N11" s="62" t="s">
        <v>48</v>
      </c>
      <c r="O11" s="1">
        <v>16.8</v>
      </c>
      <c r="P11" s="58">
        <v>5.61</v>
      </c>
      <c r="Q11" s="61" t="s">
        <v>88</v>
      </c>
      <c r="R11" s="1">
        <v>18.059999999999999</v>
      </c>
      <c r="S11" s="58">
        <v>6.41</v>
      </c>
      <c r="T11" s="61" t="s">
        <v>88</v>
      </c>
      <c r="U11" s="1">
        <v>18.7</v>
      </c>
      <c r="V11" s="58">
        <v>6.04</v>
      </c>
      <c r="W11" s="62" t="s">
        <v>48</v>
      </c>
      <c r="X11" s="1">
        <v>17.02</v>
      </c>
      <c r="Y11" s="58">
        <v>2.21</v>
      </c>
      <c r="Z11" s="73" t="s">
        <v>49</v>
      </c>
      <c r="AA11" s="7">
        <v>16.41</v>
      </c>
      <c r="AB11" s="2">
        <v>3.4</v>
      </c>
      <c r="AC11" s="61" t="s">
        <v>50</v>
      </c>
      <c r="AD11" s="1">
        <v>18.78</v>
      </c>
      <c r="AE11" s="2">
        <v>4</v>
      </c>
      <c r="AF11" s="61" t="s">
        <v>50</v>
      </c>
      <c r="AG11" s="7">
        <v>20.83</v>
      </c>
      <c r="AH11" s="58">
        <v>6.94</v>
      </c>
      <c r="AI11" s="40" t="s">
        <v>65</v>
      </c>
      <c r="AJ11" s="7"/>
      <c r="AK11" s="58"/>
      <c r="AL11" s="83" t="s">
        <v>19</v>
      </c>
      <c r="AM11" s="1">
        <v>17.89</v>
      </c>
      <c r="AN11" s="2">
        <v>3.4</v>
      </c>
      <c r="AO11" s="53">
        <f t="shared" si="8"/>
        <v>18.061250000000001</v>
      </c>
      <c r="AP11" s="2">
        <f t="shared" si="9"/>
        <v>21.061250000000001</v>
      </c>
    </row>
    <row r="12" spans="2:42" x14ac:dyDescent="0.25">
      <c r="B12" s="64">
        <v>9</v>
      </c>
      <c r="D12" s="40" t="s">
        <v>15</v>
      </c>
      <c r="E12" s="7">
        <f t="shared" si="0"/>
        <v>9</v>
      </c>
      <c r="F12" s="7">
        <f t="shared" si="1"/>
        <v>3</v>
      </c>
      <c r="G12" s="7">
        <f t="shared" si="2"/>
        <v>6</v>
      </c>
      <c r="H12" s="7">
        <f t="shared" si="3"/>
        <v>13</v>
      </c>
      <c r="I12" s="7">
        <f t="shared" si="4"/>
        <v>19</v>
      </c>
      <c r="J12" s="1">
        <f t="shared" si="5"/>
        <v>40.9</v>
      </c>
      <c r="K12" s="7">
        <v>1</v>
      </c>
      <c r="L12" s="7">
        <f t="shared" si="6"/>
        <v>32</v>
      </c>
      <c r="M12" s="2">
        <f t="shared" si="7"/>
        <v>1.309375</v>
      </c>
      <c r="N12" s="62" t="s">
        <v>20</v>
      </c>
      <c r="O12" s="1">
        <v>20.309999999999999</v>
      </c>
      <c r="P12" s="58">
        <v>5.82</v>
      </c>
      <c r="Q12" s="61" t="s">
        <v>50</v>
      </c>
      <c r="R12" s="1">
        <v>15.63</v>
      </c>
      <c r="S12" s="58">
        <v>1</v>
      </c>
      <c r="T12" s="61" t="s">
        <v>49</v>
      </c>
      <c r="U12" s="1">
        <v>17.61</v>
      </c>
      <c r="V12" s="58">
        <v>7.55</v>
      </c>
      <c r="W12" s="62" t="s">
        <v>20</v>
      </c>
      <c r="X12" s="1">
        <v>18.559999999999999</v>
      </c>
      <c r="Y12" s="58">
        <v>6.9</v>
      </c>
      <c r="Z12" s="100" t="s">
        <v>50</v>
      </c>
      <c r="AA12" s="7">
        <v>15.51</v>
      </c>
      <c r="AB12" s="2">
        <v>0</v>
      </c>
      <c r="AC12" s="91" t="s">
        <v>88</v>
      </c>
      <c r="AD12" s="1">
        <v>18.02</v>
      </c>
      <c r="AE12" s="2">
        <v>4.7699999999999996</v>
      </c>
      <c r="AF12" s="76" t="s">
        <v>48</v>
      </c>
      <c r="AG12" s="7">
        <v>17.649999999999999</v>
      </c>
      <c r="AH12" s="58">
        <v>2.61</v>
      </c>
      <c r="AI12" s="91" t="s">
        <v>88</v>
      </c>
      <c r="AJ12" s="1">
        <v>18.21</v>
      </c>
      <c r="AK12" s="2">
        <v>6.2</v>
      </c>
      <c r="AL12" s="92" t="s">
        <v>50</v>
      </c>
      <c r="AM12" s="1">
        <v>20.239999999999998</v>
      </c>
      <c r="AN12" s="2">
        <v>6.05</v>
      </c>
      <c r="AO12" s="53">
        <f t="shared" si="8"/>
        <v>17.971111111111114</v>
      </c>
      <c r="AP12" s="2">
        <f t="shared" si="9"/>
        <v>20.971111111111114</v>
      </c>
    </row>
    <row r="13" spans="2:42" x14ac:dyDescent="0.25">
      <c r="B13" s="64">
        <v>10</v>
      </c>
      <c r="D13" s="40" t="s">
        <v>9</v>
      </c>
      <c r="E13" s="7">
        <f t="shared" si="0"/>
        <v>9</v>
      </c>
      <c r="F13" s="7">
        <f t="shared" si="1"/>
        <v>4</v>
      </c>
      <c r="G13" s="7">
        <f t="shared" si="2"/>
        <v>5</v>
      </c>
      <c r="H13" s="7">
        <f t="shared" si="3"/>
        <v>17</v>
      </c>
      <c r="I13" s="7">
        <f t="shared" si="4"/>
        <v>21</v>
      </c>
      <c r="J13" s="1">
        <f t="shared" si="5"/>
        <v>27.13</v>
      </c>
      <c r="K13" s="7"/>
      <c r="L13" s="7">
        <f t="shared" si="6"/>
        <v>38</v>
      </c>
      <c r="M13" s="2">
        <f t="shared" si="7"/>
        <v>0.71394736842105255</v>
      </c>
      <c r="N13" s="61" t="s">
        <v>21</v>
      </c>
      <c r="O13" s="1">
        <v>16.940000000000001</v>
      </c>
      <c r="P13" s="58">
        <v>2.0499999999999998</v>
      </c>
      <c r="Q13" s="62" t="s">
        <v>26</v>
      </c>
      <c r="R13" s="1">
        <v>15.5</v>
      </c>
      <c r="S13" s="58">
        <v>6</v>
      </c>
      <c r="T13" s="62" t="s">
        <v>26</v>
      </c>
      <c r="U13" s="1">
        <v>15.35</v>
      </c>
      <c r="V13" s="58">
        <v>3</v>
      </c>
      <c r="W13" s="62" t="s">
        <v>18</v>
      </c>
      <c r="X13" s="1">
        <v>17.170000000000002</v>
      </c>
      <c r="Y13" s="58">
        <v>3</v>
      </c>
      <c r="Z13" s="73" t="s">
        <v>88</v>
      </c>
      <c r="AA13" s="7">
        <v>17.329999999999998</v>
      </c>
      <c r="AB13" s="2">
        <v>2.64</v>
      </c>
      <c r="AC13" s="61" t="s">
        <v>50</v>
      </c>
      <c r="AD13" s="1">
        <v>16.2</v>
      </c>
      <c r="AE13" s="2">
        <v>2</v>
      </c>
      <c r="AF13" s="61" t="s">
        <v>21</v>
      </c>
      <c r="AG13" s="7">
        <v>18.02</v>
      </c>
      <c r="AH13" s="2">
        <v>1</v>
      </c>
      <c r="AI13" s="62" t="s">
        <v>18</v>
      </c>
      <c r="AJ13" s="1">
        <v>16.16</v>
      </c>
      <c r="AK13" s="2">
        <v>4.24</v>
      </c>
      <c r="AL13" s="80" t="s">
        <v>17</v>
      </c>
      <c r="AM13" s="1">
        <v>15.29</v>
      </c>
      <c r="AN13" s="2">
        <v>3.2</v>
      </c>
      <c r="AO13" s="53">
        <f t="shared" si="8"/>
        <v>16.440000000000001</v>
      </c>
      <c r="AP13" s="2">
        <f t="shared" si="9"/>
        <v>20.440000000000001</v>
      </c>
    </row>
    <row r="14" spans="2:42" x14ac:dyDescent="0.25">
      <c r="B14" s="64">
        <v>11</v>
      </c>
      <c r="D14" s="40" t="s">
        <v>11</v>
      </c>
      <c r="E14" s="7">
        <f t="shared" si="0"/>
        <v>6</v>
      </c>
      <c r="F14" s="7">
        <f t="shared" si="1"/>
        <v>2</v>
      </c>
      <c r="G14" s="7">
        <f t="shared" si="2"/>
        <v>4</v>
      </c>
      <c r="H14" s="7">
        <f t="shared" si="3"/>
        <v>8</v>
      </c>
      <c r="I14" s="7">
        <f t="shared" si="4"/>
        <v>13</v>
      </c>
      <c r="J14" s="1">
        <f t="shared" si="5"/>
        <v>13.79</v>
      </c>
      <c r="K14" s="7"/>
      <c r="L14" s="7">
        <f t="shared" si="6"/>
        <v>21</v>
      </c>
      <c r="M14" s="2">
        <f t="shared" si="7"/>
        <v>0.65666666666666662</v>
      </c>
      <c r="N14" s="61" t="s">
        <v>47</v>
      </c>
      <c r="O14" s="1">
        <v>17.07</v>
      </c>
      <c r="P14" s="58">
        <v>2.21</v>
      </c>
      <c r="Q14" s="61" t="s">
        <v>21</v>
      </c>
      <c r="R14" s="1">
        <v>15.97</v>
      </c>
      <c r="S14" s="58">
        <v>1</v>
      </c>
      <c r="T14" s="61" t="s">
        <v>21</v>
      </c>
      <c r="U14" s="1">
        <v>16.05</v>
      </c>
      <c r="V14" s="58">
        <v>2.23</v>
      </c>
      <c r="W14" s="62" t="s">
        <v>65</v>
      </c>
      <c r="X14" s="1"/>
      <c r="Y14" s="58">
        <v>0</v>
      </c>
      <c r="Z14" s="99" t="s">
        <v>65</v>
      </c>
      <c r="AA14" s="7"/>
      <c r="AB14" s="2"/>
      <c r="AC14" s="39" t="s">
        <v>65</v>
      </c>
      <c r="AD14" s="7"/>
      <c r="AE14" s="58"/>
      <c r="AF14" s="91" t="s">
        <v>47</v>
      </c>
      <c r="AG14" s="7">
        <v>16.63</v>
      </c>
      <c r="AH14" s="2">
        <v>2</v>
      </c>
      <c r="AI14" s="76" t="s">
        <v>19</v>
      </c>
      <c r="AJ14" s="1">
        <v>15.82</v>
      </c>
      <c r="AK14" s="2">
        <v>3</v>
      </c>
      <c r="AL14" s="90" t="s">
        <v>26</v>
      </c>
      <c r="AM14" s="1">
        <v>14.77</v>
      </c>
      <c r="AN14" s="2">
        <v>3.35</v>
      </c>
      <c r="AO14" s="53">
        <f t="shared" si="8"/>
        <v>16.051666666666666</v>
      </c>
      <c r="AP14" s="2">
        <f t="shared" si="9"/>
        <v>18.051666666666666</v>
      </c>
    </row>
    <row r="15" spans="2:42" x14ac:dyDescent="0.25">
      <c r="B15" s="64">
        <v>12</v>
      </c>
      <c r="D15" s="40" t="s">
        <v>105</v>
      </c>
      <c r="E15" s="7">
        <f t="shared" si="0"/>
        <v>5</v>
      </c>
      <c r="F15" s="7">
        <f t="shared" si="1"/>
        <v>3</v>
      </c>
      <c r="G15" s="7">
        <f t="shared" si="2"/>
        <v>2</v>
      </c>
      <c r="H15" s="7">
        <f t="shared" si="3"/>
        <v>9</v>
      </c>
      <c r="I15" s="7">
        <f t="shared" si="4"/>
        <v>11</v>
      </c>
      <c r="J15" s="1">
        <f t="shared" si="5"/>
        <v>14.4</v>
      </c>
      <c r="K15" s="7"/>
      <c r="L15" s="7">
        <f t="shared" si="6"/>
        <v>20</v>
      </c>
      <c r="M15" s="2">
        <f t="shared" si="7"/>
        <v>0.72</v>
      </c>
      <c r="N15" s="40" t="s">
        <v>65</v>
      </c>
      <c r="O15" s="1"/>
      <c r="P15" s="58">
        <v>0</v>
      </c>
      <c r="Q15" s="40" t="s">
        <v>65</v>
      </c>
      <c r="R15" s="1"/>
      <c r="S15" s="58">
        <v>0</v>
      </c>
      <c r="T15" s="40" t="s">
        <v>65</v>
      </c>
      <c r="U15" s="1"/>
      <c r="V15" s="58">
        <v>0</v>
      </c>
      <c r="W15" s="62" t="s">
        <v>26</v>
      </c>
      <c r="X15" s="1">
        <v>16.14</v>
      </c>
      <c r="Y15" s="58">
        <v>5</v>
      </c>
      <c r="Z15" s="72" t="s">
        <v>18</v>
      </c>
      <c r="AA15" s="7">
        <v>15.64</v>
      </c>
      <c r="AB15" s="2">
        <v>5.4</v>
      </c>
      <c r="AC15" s="62" t="s">
        <v>18</v>
      </c>
      <c r="AD15" s="1">
        <v>12.68</v>
      </c>
      <c r="AE15" s="2">
        <v>3</v>
      </c>
      <c r="AF15" s="61" t="s">
        <v>47</v>
      </c>
      <c r="AG15" s="7">
        <v>14.95</v>
      </c>
      <c r="AH15" s="2">
        <v>1</v>
      </c>
      <c r="AI15" s="61" t="s">
        <v>47</v>
      </c>
      <c r="AJ15" s="1">
        <v>14.71</v>
      </c>
      <c r="AK15" s="2">
        <v>0</v>
      </c>
      <c r="AL15" s="57" t="s">
        <v>65</v>
      </c>
      <c r="AM15" s="1"/>
      <c r="AN15" s="2"/>
      <c r="AO15" s="53">
        <f t="shared" si="8"/>
        <v>14.824000000000002</v>
      </c>
      <c r="AP15" s="2">
        <f t="shared" si="9"/>
        <v>17.824000000000002</v>
      </c>
    </row>
    <row r="16" spans="2:42" x14ac:dyDescent="0.25">
      <c r="B16" s="64">
        <v>13</v>
      </c>
      <c r="D16" s="40" t="s">
        <v>12</v>
      </c>
      <c r="E16" s="7">
        <f t="shared" si="0"/>
        <v>5</v>
      </c>
      <c r="F16" s="7">
        <f t="shared" si="1"/>
        <v>1</v>
      </c>
      <c r="G16" s="7">
        <f t="shared" si="2"/>
        <v>4</v>
      </c>
      <c r="H16" s="7">
        <f t="shared" si="3"/>
        <v>6</v>
      </c>
      <c r="I16" s="7">
        <f t="shared" si="4"/>
        <v>12</v>
      </c>
      <c r="J16" s="1">
        <f t="shared" si="5"/>
        <v>7.52</v>
      </c>
      <c r="K16" s="7"/>
      <c r="L16" s="7">
        <f t="shared" si="6"/>
        <v>18</v>
      </c>
      <c r="M16" s="2">
        <f t="shared" si="7"/>
        <v>0.41777777777777775</v>
      </c>
      <c r="N16" s="61" t="s">
        <v>21</v>
      </c>
      <c r="O16" s="1">
        <v>17.309999999999999</v>
      </c>
      <c r="P16" s="58">
        <v>3.21</v>
      </c>
      <c r="Q16" s="61" t="s">
        <v>47</v>
      </c>
      <c r="R16" s="1">
        <v>15.79</v>
      </c>
      <c r="S16" s="58">
        <v>0</v>
      </c>
      <c r="T16" s="61" t="s">
        <v>17</v>
      </c>
      <c r="U16" s="1">
        <v>15.22</v>
      </c>
      <c r="V16" s="58">
        <v>1.31</v>
      </c>
      <c r="W16" s="62" t="s">
        <v>65</v>
      </c>
      <c r="X16" s="1"/>
      <c r="Y16" s="58">
        <v>0</v>
      </c>
      <c r="Z16" s="99" t="s">
        <v>65</v>
      </c>
      <c r="AA16" s="7"/>
      <c r="AB16" s="2"/>
      <c r="AC16" s="39" t="s">
        <v>65</v>
      </c>
      <c r="AD16" s="7"/>
      <c r="AE16" s="58"/>
      <c r="AF16" s="39" t="s">
        <v>65</v>
      </c>
      <c r="AG16" s="7"/>
      <c r="AH16" s="58"/>
      <c r="AI16" s="91" t="s">
        <v>47</v>
      </c>
      <c r="AJ16" s="1">
        <v>13.89</v>
      </c>
      <c r="AK16" s="2">
        <v>2</v>
      </c>
      <c r="AL16" s="90" t="s">
        <v>19</v>
      </c>
      <c r="AM16" s="1">
        <v>13.54</v>
      </c>
      <c r="AN16" s="2">
        <v>1</v>
      </c>
      <c r="AO16" s="53">
        <f t="shared" si="8"/>
        <v>15.15</v>
      </c>
      <c r="AP16" s="2">
        <f t="shared" si="9"/>
        <v>16.149999999999999</v>
      </c>
    </row>
    <row r="17" spans="2:42" x14ac:dyDescent="0.25">
      <c r="B17" s="64">
        <v>14</v>
      </c>
      <c r="D17" s="40" t="s">
        <v>104</v>
      </c>
      <c r="E17" s="7">
        <f t="shared" si="0"/>
        <v>5</v>
      </c>
      <c r="F17" s="7">
        <f t="shared" si="1"/>
        <v>1</v>
      </c>
      <c r="G17" s="7">
        <f t="shared" si="2"/>
        <v>4</v>
      </c>
      <c r="H17" s="7">
        <f t="shared" si="3"/>
        <v>5</v>
      </c>
      <c r="I17" s="7">
        <f t="shared" si="4"/>
        <v>13</v>
      </c>
      <c r="J17" s="1">
        <f t="shared" si="5"/>
        <v>8.69</v>
      </c>
      <c r="K17" s="7"/>
      <c r="L17" s="7">
        <f t="shared" si="6"/>
        <v>18</v>
      </c>
      <c r="M17" s="2">
        <f t="shared" si="7"/>
        <v>0.48277777777777775</v>
      </c>
      <c r="N17" s="61" t="s">
        <v>21</v>
      </c>
      <c r="O17" s="1">
        <v>13.76</v>
      </c>
      <c r="P17" s="58">
        <v>3.48</v>
      </c>
      <c r="Q17" s="61" t="s">
        <v>47</v>
      </c>
      <c r="R17" s="1">
        <v>15.54</v>
      </c>
      <c r="S17" s="58">
        <v>0</v>
      </c>
      <c r="T17" s="40" t="s">
        <v>65</v>
      </c>
      <c r="U17" s="1"/>
      <c r="V17" s="58">
        <v>0</v>
      </c>
      <c r="W17" s="75" t="s">
        <v>26</v>
      </c>
      <c r="X17" s="1">
        <v>18.88</v>
      </c>
      <c r="Y17" s="58">
        <v>3.21</v>
      </c>
      <c r="Z17" s="73" t="s">
        <v>47</v>
      </c>
      <c r="AA17" s="7">
        <v>14.77</v>
      </c>
      <c r="AB17" s="2">
        <v>1</v>
      </c>
      <c r="AC17" s="61" t="s">
        <v>21</v>
      </c>
      <c r="AD17" s="1">
        <v>12.72</v>
      </c>
      <c r="AE17" s="2">
        <v>1</v>
      </c>
      <c r="AF17" s="40" t="s">
        <v>65</v>
      </c>
      <c r="AG17" s="7"/>
      <c r="AH17" s="58"/>
      <c r="AI17" s="40" t="s">
        <v>65</v>
      </c>
      <c r="AJ17" s="7"/>
      <c r="AK17" s="58"/>
      <c r="AL17" s="57" t="s">
        <v>65</v>
      </c>
      <c r="AM17" s="1"/>
      <c r="AN17" s="2"/>
      <c r="AO17" s="70">
        <f t="shared" si="8"/>
        <v>15.133999999999997</v>
      </c>
      <c r="AP17" s="2">
        <f t="shared" si="9"/>
        <v>16.133999999999997</v>
      </c>
    </row>
    <row r="18" spans="2:42" x14ac:dyDescent="0.25">
      <c r="B18" s="64">
        <v>15</v>
      </c>
      <c r="D18" s="40" t="s">
        <v>64</v>
      </c>
      <c r="E18" s="7">
        <f t="shared" si="0"/>
        <v>5</v>
      </c>
      <c r="F18" s="7">
        <f t="shared" si="1"/>
        <v>1</v>
      </c>
      <c r="G18" s="7">
        <f t="shared" si="2"/>
        <v>4</v>
      </c>
      <c r="H18" s="7">
        <f t="shared" si="3"/>
        <v>5</v>
      </c>
      <c r="I18" s="7">
        <f t="shared" si="4"/>
        <v>14</v>
      </c>
      <c r="J18" s="1">
        <f t="shared" si="5"/>
        <v>9.61</v>
      </c>
      <c r="K18" s="7"/>
      <c r="L18" s="7">
        <f t="shared" si="6"/>
        <v>19</v>
      </c>
      <c r="M18" s="2">
        <f t="shared" si="7"/>
        <v>0.50578947368421046</v>
      </c>
      <c r="N18" s="39" t="s">
        <v>65</v>
      </c>
      <c r="O18" s="1"/>
      <c r="P18" s="58"/>
      <c r="Q18" s="39" t="s">
        <v>65</v>
      </c>
      <c r="R18" s="1"/>
      <c r="S18" s="58">
        <v>0</v>
      </c>
      <c r="T18" s="39" t="s">
        <v>65</v>
      </c>
      <c r="U18" s="1"/>
      <c r="V18" s="58">
        <v>0</v>
      </c>
      <c r="W18" s="91" t="s">
        <v>21</v>
      </c>
      <c r="X18" s="1">
        <v>15.05</v>
      </c>
      <c r="Y18" s="58">
        <v>1</v>
      </c>
      <c r="Z18" s="72" t="s">
        <v>18</v>
      </c>
      <c r="AA18" s="7">
        <v>15.66</v>
      </c>
      <c r="AB18" s="2">
        <v>4.4000000000000004</v>
      </c>
      <c r="AC18" s="61" t="s">
        <v>47</v>
      </c>
      <c r="AD18" s="1">
        <v>11.6</v>
      </c>
      <c r="AE18" s="58">
        <v>0</v>
      </c>
      <c r="AF18" s="61" t="s">
        <v>21</v>
      </c>
      <c r="AG18" s="7">
        <v>14.51</v>
      </c>
      <c r="AH18" s="2">
        <v>2</v>
      </c>
      <c r="AI18" s="91" t="s">
        <v>47</v>
      </c>
      <c r="AJ18" s="1">
        <v>13.75</v>
      </c>
      <c r="AK18" s="2">
        <v>2.21</v>
      </c>
      <c r="AL18" s="57" t="s">
        <v>65</v>
      </c>
      <c r="AM18" s="7"/>
      <c r="AN18" s="58"/>
      <c r="AO18" s="70">
        <f t="shared" si="8"/>
        <v>14.113999999999999</v>
      </c>
      <c r="AP18" s="2">
        <f t="shared" si="9"/>
        <v>15.113999999999999</v>
      </c>
    </row>
    <row r="19" spans="2:42" x14ac:dyDescent="0.25">
      <c r="B19" s="64">
        <v>16</v>
      </c>
      <c r="D19" s="108" t="s">
        <v>86</v>
      </c>
      <c r="E19" s="7">
        <f t="shared" si="0"/>
        <v>0</v>
      </c>
      <c r="F19" s="7">
        <f t="shared" si="1"/>
        <v>0</v>
      </c>
      <c r="G19" s="7">
        <f t="shared" si="2"/>
        <v>0</v>
      </c>
      <c r="H19" s="7">
        <f t="shared" si="3"/>
        <v>0</v>
      </c>
      <c r="I19" s="7">
        <f t="shared" si="4"/>
        <v>0</v>
      </c>
      <c r="J19" s="1">
        <f t="shared" si="5"/>
        <v>0</v>
      </c>
      <c r="K19" s="7"/>
      <c r="L19" s="7">
        <f t="shared" si="6"/>
        <v>0</v>
      </c>
      <c r="M19" s="2">
        <f t="shared" si="7"/>
        <v>0</v>
      </c>
      <c r="N19" s="40" t="s">
        <v>65</v>
      </c>
      <c r="O19" s="7"/>
      <c r="P19" s="7"/>
      <c r="Q19" s="7" t="s">
        <v>65</v>
      </c>
      <c r="R19" s="7"/>
      <c r="S19" s="7"/>
      <c r="T19" s="7" t="s">
        <v>65</v>
      </c>
      <c r="U19" s="7"/>
      <c r="V19" s="7"/>
      <c r="W19" s="7" t="s">
        <v>65</v>
      </c>
      <c r="X19" s="7"/>
      <c r="Y19" s="7"/>
      <c r="Z19" s="7" t="s">
        <v>65</v>
      </c>
      <c r="AA19" s="7"/>
      <c r="AB19" s="1"/>
      <c r="AC19" s="7" t="s">
        <v>65</v>
      </c>
      <c r="AD19" s="7"/>
      <c r="AE19" s="7"/>
      <c r="AF19" s="7" t="s">
        <v>65</v>
      </c>
      <c r="AG19" s="7"/>
      <c r="AH19" s="7"/>
      <c r="AI19" s="7" t="s">
        <v>65</v>
      </c>
      <c r="AJ19" s="7"/>
      <c r="AK19" s="58"/>
      <c r="AL19" s="57" t="s">
        <v>65</v>
      </c>
      <c r="AM19" s="7"/>
      <c r="AN19" s="58"/>
      <c r="AO19" s="70">
        <f t="shared" ref="AO19:AO22" si="10">IF(ISERROR(AVERAGE(O19,R19,U19,X19,AA19,AD19,AG19,AJ19,AM19)),0,(AVERAGE(O19,R19,U19,X19,AA19,AD19,AG19,AJ19,AM19)))</f>
        <v>0</v>
      </c>
      <c r="AP19" s="2">
        <f t="shared" ref="AP19:AP22" si="11">AO19+F19</f>
        <v>0</v>
      </c>
    </row>
    <row r="20" spans="2:42" x14ac:dyDescent="0.25">
      <c r="B20" s="64">
        <v>17</v>
      </c>
      <c r="D20" s="108" t="s">
        <v>125</v>
      </c>
      <c r="E20" s="7">
        <f t="shared" ref="E20:E21" si="12">COUNT(O20,R20,U20,X20,AA20,AD20,AG20,AJ20,AM20)</f>
        <v>0</v>
      </c>
      <c r="F20" s="7">
        <f t="shared" ref="F20:F21" si="13">SUM(IF(AND((LEFT(N20,1)="A"),(MID(N20,3,1)="3")),1,0)+IF(AND((LEFT(Q20,1)="A"),(MID(Q20,3,1)="3")),1,0)+IF(AND((LEFT(T20,1)="A"),(MID(T20,3,1)="3")),1,0)+IF(AND((LEFT(W20,1)="A"),(MID(W20,3,1)="3")),1,0)+IF(AND((LEFT(Z20,1)="A"),(MID(Z20,3,1)="3")),1,0)+IF(AND((LEFT(AC20,1)="A"),(MID(AC20,3,1)="3")),1,0)+IF(AND((LEFT(AF20,1)="A"),(MID(AF20,3,1)="3")),1,0)+IF(AND((LEFT(AI20,1)="A"),(MID(AI20,3,1)="3")),1,0)+IF(AND((LEFT(AL20,1)="A"),(MID(AL20,3,1)="3")),1,0)+IF(AND((LEFT(N20,1)="B"),(MID(N20,3,1)="3")),1,0)+IF(AND((LEFT(Q20,1)="B"),(MID(Q20,3,1)="3")),1,0)+IF(AND((LEFT(T20,1)="B"),(MID(T20,3,1)="3")),1,0)+IF(AND((LEFT(W20,1)="B"),(MID(W20,3,1)="3")),1,0)+IF(AND((LEFT(Z20,1)="B"),(MID(Z20,3,1)="3")),1,0)+IF(AND((LEFT(AC20,1)="B"),(MID(AC20,3,1)="3")),1,0)+IF(AND((LEFT(AF20,1)="B"),(MID(AF20,3,1)="3")),1,0)+IF(AND((LEFT(AI20,1)="B"),(MID(AI20,3,1)="3")),1,0)+IF(AND((LEFT(AL20,1)="B"),(MID(AL20,3,1)="3")),1,0))</f>
        <v>0</v>
      </c>
      <c r="G20" s="7">
        <f t="shared" ref="G20:G21" si="14">E20-F20</f>
        <v>0</v>
      </c>
      <c r="H20" s="7">
        <f t="shared" ref="H20:H21" si="15">SUM(MID(N20,3,1))+(MID(Q20,3,1)+(MID(T20,3,1)+(MID(W20,3,1)+(MID(Z20,3,1)+(MID(AC20,3,1)+(MID(AF20,3,1))+(MID(AI20,3,1))+(MID(AL20,3,1)))))))</f>
        <v>0</v>
      </c>
      <c r="I20" s="7">
        <f t="shared" ref="I20:I21" si="16">SUM(MID(N20,5,1))+(MID(Q20,5,1)+(MID(T20,5,1)+(MID(W20,5,1)+(MID(Z20,5,1)+(MID(AC20,5,1)+(MID(AF20,5,1))+(MID(AI20,5,1))+(MID(AL20,5,1)))))))</f>
        <v>0</v>
      </c>
      <c r="J20" s="1">
        <f t="shared" ref="J20:J21" si="17">SUM(P20,S20,V20,Y20,AB20,AE20,AH20,AK20,AN20)</f>
        <v>0</v>
      </c>
      <c r="K20" s="7"/>
      <c r="L20" s="7">
        <f t="shared" ref="L20:L21" si="18">H20+I20</f>
        <v>0</v>
      </c>
      <c r="M20" s="2">
        <f t="shared" ref="M20:M21" si="19">IF(ISERROR((J20+K20)/L20),0,(J20+K20)/L20)</f>
        <v>0</v>
      </c>
      <c r="N20" s="39" t="s">
        <v>65</v>
      </c>
      <c r="O20" s="1"/>
      <c r="P20" s="58"/>
      <c r="Q20" s="39" t="s">
        <v>65</v>
      </c>
      <c r="R20" s="1"/>
      <c r="S20" s="58"/>
      <c r="T20" s="39" t="s">
        <v>65</v>
      </c>
      <c r="U20" s="1"/>
      <c r="V20" s="58"/>
      <c r="W20" s="39" t="s">
        <v>65</v>
      </c>
      <c r="X20" s="1"/>
      <c r="Y20" s="58"/>
      <c r="Z20" s="39" t="s">
        <v>65</v>
      </c>
      <c r="AA20" s="1"/>
      <c r="AB20" s="58"/>
      <c r="AC20" s="39" t="s">
        <v>65</v>
      </c>
      <c r="AD20" s="1"/>
      <c r="AE20" s="58"/>
      <c r="AF20" s="39" t="s">
        <v>65</v>
      </c>
      <c r="AG20" s="1"/>
      <c r="AH20" s="58"/>
      <c r="AI20" s="39" t="s">
        <v>65</v>
      </c>
      <c r="AJ20" s="1"/>
      <c r="AK20" s="58"/>
      <c r="AL20" s="39" t="s">
        <v>65</v>
      </c>
      <c r="AM20" s="1"/>
      <c r="AN20" s="58"/>
      <c r="AO20" s="70">
        <f t="shared" si="10"/>
        <v>0</v>
      </c>
      <c r="AP20" s="2">
        <f t="shared" si="11"/>
        <v>0</v>
      </c>
    </row>
    <row r="21" spans="2:42" x14ac:dyDescent="0.25">
      <c r="B21" s="64">
        <v>18</v>
      </c>
      <c r="D21" s="108" t="s">
        <v>124</v>
      </c>
      <c r="E21" s="7">
        <f t="shared" si="12"/>
        <v>0</v>
      </c>
      <c r="F21" s="7">
        <f t="shared" si="13"/>
        <v>0</v>
      </c>
      <c r="G21" s="7">
        <f t="shared" si="14"/>
        <v>0</v>
      </c>
      <c r="H21" s="7">
        <f t="shared" si="15"/>
        <v>0</v>
      </c>
      <c r="I21" s="7">
        <f t="shared" si="16"/>
        <v>0</v>
      </c>
      <c r="J21" s="1">
        <f t="shared" si="17"/>
        <v>0</v>
      </c>
      <c r="K21" s="7"/>
      <c r="L21" s="7">
        <f t="shared" si="18"/>
        <v>0</v>
      </c>
      <c r="M21" s="2">
        <f t="shared" si="19"/>
        <v>0</v>
      </c>
      <c r="N21" s="40" t="s">
        <v>65</v>
      </c>
      <c r="O21" s="7"/>
      <c r="P21" s="7"/>
      <c r="Q21" s="40" t="s">
        <v>65</v>
      </c>
      <c r="R21" s="7"/>
      <c r="S21" s="7"/>
      <c r="T21" s="40" t="s">
        <v>65</v>
      </c>
      <c r="U21" s="7"/>
      <c r="V21" s="7"/>
      <c r="W21" s="40" t="s">
        <v>65</v>
      </c>
      <c r="X21" s="7"/>
      <c r="Y21" s="7"/>
      <c r="Z21" s="40" t="s">
        <v>65</v>
      </c>
      <c r="AA21" s="7"/>
      <c r="AB21" s="7"/>
      <c r="AC21" s="40" t="s">
        <v>65</v>
      </c>
      <c r="AD21" s="7"/>
      <c r="AE21" s="7"/>
      <c r="AF21" s="40" t="s">
        <v>65</v>
      </c>
      <c r="AG21" s="7"/>
      <c r="AH21" s="7"/>
      <c r="AI21" s="40" t="s">
        <v>65</v>
      </c>
      <c r="AJ21" s="7"/>
      <c r="AK21" s="7"/>
      <c r="AL21" s="40" t="s">
        <v>65</v>
      </c>
      <c r="AM21" s="7"/>
      <c r="AN21" s="7"/>
      <c r="AO21" s="70">
        <f t="shared" ref="AO21" si="20">IF(ISERROR(AVERAGE(O21,R21,U21,X21,AA21,AD21,AG21,AJ21,AM21)),0,(AVERAGE(O21,R21,U21,X21,AA21,AD21,AG21,AJ21,AM21)))</f>
        <v>0</v>
      </c>
      <c r="AP21" s="2">
        <f t="shared" ref="AP21" si="21">AO21+F21</f>
        <v>0</v>
      </c>
    </row>
    <row r="22" spans="2:42" x14ac:dyDescent="0.25">
      <c r="B22" s="64">
        <v>19</v>
      </c>
      <c r="D22" s="108" t="s">
        <v>74</v>
      </c>
      <c r="E22" s="7">
        <f t="shared" si="0"/>
        <v>0</v>
      </c>
      <c r="F22" s="7">
        <f t="shared" si="1"/>
        <v>0</v>
      </c>
      <c r="G22" s="7">
        <f t="shared" si="2"/>
        <v>0</v>
      </c>
      <c r="H22" s="7">
        <f t="shared" si="3"/>
        <v>0</v>
      </c>
      <c r="I22" s="7">
        <f t="shared" si="4"/>
        <v>0</v>
      </c>
      <c r="J22" s="1">
        <f t="shared" si="5"/>
        <v>0</v>
      </c>
      <c r="K22" s="7"/>
      <c r="L22" s="7">
        <f t="shared" si="6"/>
        <v>0</v>
      </c>
      <c r="M22" s="2">
        <f t="shared" si="7"/>
        <v>0</v>
      </c>
      <c r="N22" s="40" t="s">
        <v>65</v>
      </c>
      <c r="O22" s="7"/>
      <c r="P22" s="7"/>
      <c r="Q22" s="7" t="s">
        <v>65</v>
      </c>
      <c r="R22" s="7"/>
      <c r="S22" s="7"/>
      <c r="T22" s="7" t="s">
        <v>65</v>
      </c>
      <c r="U22" s="7"/>
      <c r="V22" s="7"/>
      <c r="W22" s="7" t="s">
        <v>65</v>
      </c>
      <c r="X22" s="7"/>
      <c r="Y22" s="7"/>
      <c r="Z22" s="7" t="s">
        <v>65</v>
      </c>
      <c r="AA22" s="7"/>
      <c r="AB22" s="1"/>
      <c r="AC22" s="7" t="s">
        <v>65</v>
      </c>
      <c r="AD22" s="7"/>
      <c r="AE22" s="7"/>
      <c r="AF22" s="7" t="s">
        <v>65</v>
      </c>
      <c r="AG22" s="7"/>
      <c r="AH22" s="7"/>
      <c r="AI22" s="7" t="s">
        <v>65</v>
      </c>
      <c r="AJ22" s="7"/>
      <c r="AK22" s="58"/>
      <c r="AL22" s="57" t="s">
        <v>65</v>
      </c>
      <c r="AM22" s="7"/>
      <c r="AN22" s="58"/>
      <c r="AO22" s="70">
        <f t="shared" si="10"/>
        <v>0</v>
      </c>
      <c r="AP22" s="2">
        <f t="shared" si="11"/>
        <v>0</v>
      </c>
    </row>
    <row r="23" spans="2:42" ht="15.75" thickBot="1" x14ac:dyDescent="0.3">
      <c r="B23" s="65">
        <v>20</v>
      </c>
      <c r="D23" s="41" t="s">
        <v>72</v>
      </c>
      <c r="E23" s="8">
        <f t="shared" si="0"/>
        <v>1</v>
      </c>
      <c r="F23" s="8">
        <f t="shared" si="1"/>
        <v>1</v>
      </c>
      <c r="G23" s="8">
        <f t="shared" si="2"/>
        <v>0</v>
      </c>
      <c r="H23" s="8">
        <f t="shared" si="3"/>
        <v>3</v>
      </c>
      <c r="I23" s="8">
        <f t="shared" si="4"/>
        <v>0</v>
      </c>
      <c r="J23" s="3">
        <f t="shared" si="5"/>
        <v>3.26</v>
      </c>
      <c r="K23" s="8"/>
      <c r="L23" s="8">
        <f t="shared" si="6"/>
        <v>3</v>
      </c>
      <c r="M23" s="4">
        <f t="shared" si="7"/>
        <v>1.0866666666666667</v>
      </c>
      <c r="N23" s="41" t="s">
        <v>65</v>
      </c>
      <c r="O23" s="8"/>
      <c r="P23" s="8"/>
      <c r="Q23" s="8" t="s">
        <v>65</v>
      </c>
      <c r="R23" s="8"/>
      <c r="S23" s="8"/>
      <c r="T23" s="8" t="s">
        <v>65</v>
      </c>
      <c r="U23" s="8"/>
      <c r="V23" s="8"/>
      <c r="W23" s="8" t="s">
        <v>65</v>
      </c>
      <c r="X23" s="8"/>
      <c r="Y23" s="8"/>
      <c r="Z23" s="8" t="s">
        <v>65</v>
      </c>
      <c r="AA23" s="8"/>
      <c r="AB23" s="3"/>
      <c r="AC23" s="8" t="s">
        <v>65</v>
      </c>
      <c r="AD23" s="8"/>
      <c r="AE23" s="8"/>
      <c r="AF23" s="8" t="s">
        <v>65</v>
      </c>
      <c r="AG23" s="8"/>
      <c r="AH23" s="8"/>
      <c r="AI23" s="8" t="s">
        <v>65</v>
      </c>
      <c r="AJ23" s="8"/>
      <c r="AK23" s="59"/>
      <c r="AL23" s="68" t="s">
        <v>19</v>
      </c>
      <c r="AM23" s="3">
        <v>12.42</v>
      </c>
      <c r="AN23" s="4">
        <v>3.26</v>
      </c>
      <c r="AO23" s="71">
        <f t="shared" ref="AO23:AO28" si="22">IF(ISERROR(AVERAGE(O23,R23,U23,X23,AA23,AD23,AG23,AJ23,AM23)),0,(AVERAGE(O23,R23,U23,X23,AA23,AD23,AG23,AJ23,AM23)))</f>
        <v>12.42</v>
      </c>
      <c r="AP23" s="4">
        <f t="shared" ref="AP23:AP28" si="23">AO23+F23</f>
        <v>13.42</v>
      </c>
    </row>
    <row r="24" spans="2:42" ht="15.75" hidden="1" thickTop="1" x14ac:dyDescent="0.25">
      <c r="B24" s="66">
        <v>16</v>
      </c>
      <c r="D24" s="39"/>
      <c r="E24" s="32">
        <f t="shared" si="0"/>
        <v>0</v>
      </c>
      <c r="F24" s="32">
        <f t="shared" si="1"/>
        <v>0</v>
      </c>
      <c r="G24" s="32">
        <f t="shared" si="2"/>
        <v>0</v>
      </c>
      <c r="H24" s="32">
        <f t="shared" si="3"/>
        <v>0</v>
      </c>
      <c r="I24" s="32">
        <f t="shared" si="4"/>
        <v>0</v>
      </c>
      <c r="J24" s="33">
        <f t="shared" si="5"/>
        <v>0</v>
      </c>
      <c r="K24" s="32"/>
      <c r="L24" s="32">
        <f t="shared" si="6"/>
        <v>0</v>
      </c>
      <c r="M24" s="35">
        <f t="shared" si="7"/>
        <v>0</v>
      </c>
      <c r="N24" s="76" t="s">
        <v>65</v>
      </c>
      <c r="O24" s="33"/>
      <c r="P24" s="35"/>
      <c r="Q24" s="76" t="s">
        <v>65</v>
      </c>
      <c r="R24" s="33"/>
      <c r="S24" s="35"/>
      <c r="T24" s="76" t="s">
        <v>65</v>
      </c>
      <c r="U24" s="33"/>
      <c r="V24" s="35"/>
      <c r="W24" s="76" t="s">
        <v>65</v>
      </c>
      <c r="X24" s="33"/>
      <c r="Y24" s="35"/>
      <c r="Z24" s="77" t="s">
        <v>65</v>
      </c>
      <c r="AA24" s="32"/>
      <c r="AB24" s="32"/>
      <c r="AC24" s="34" t="s">
        <v>65</v>
      </c>
      <c r="AD24" s="32"/>
      <c r="AE24" s="32"/>
      <c r="AF24" s="34" t="s">
        <v>65</v>
      </c>
      <c r="AG24" s="32"/>
      <c r="AH24" s="32"/>
      <c r="AI24" s="34" t="s">
        <v>65</v>
      </c>
      <c r="AJ24" s="32"/>
      <c r="AK24" s="32"/>
      <c r="AL24" s="34" t="s">
        <v>65</v>
      </c>
      <c r="AM24" s="32"/>
      <c r="AN24" s="78"/>
      <c r="AO24" s="79">
        <f t="shared" si="22"/>
        <v>0</v>
      </c>
      <c r="AP24" s="35">
        <f t="shared" si="23"/>
        <v>0</v>
      </c>
    </row>
    <row r="25" spans="2:42" ht="15.75" hidden="1" thickTop="1" x14ac:dyDescent="0.25">
      <c r="B25" s="64">
        <v>17</v>
      </c>
      <c r="D25" s="40"/>
      <c r="E25" s="7">
        <f t="shared" si="0"/>
        <v>0</v>
      </c>
      <c r="F25" s="7">
        <f t="shared" si="1"/>
        <v>0</v>
      </c>
      <c r="G25" s="7">
        <f t="shared" si="2"/>
        <v>0</v>
      </c>
      <c r="H25" s="7">
        <f t="shared" si="3"/>
        <v>0</v>
      </c>
      <c r="I25" s="7">
        <f t="shared" si="4"/>
        <v>0</v>
      </c>
      <c r="J25" s="1">
        <f t="shared" si="5"/>
        <v>0</v>
      </c>
      <c r="K25" s="7"/>
      <c r="L25" s="7">
        <f t="shared" si="6"/>
        <v>0</v>
      </c>
      <c r="M25" s="2">
        <f t="shared" si="7"/>
        <v>0</v>
      </c>
      <c r="N25" s="61" t="s">
        <v>65</v>
      </c>
      <c r="O25" s="1"/>
      <c r="P25" s="2"/>
      <c r="Q25" s="61" t="s">
        <v>65</v>
      </c>
      <c r="R25" s="1"/>
      <c r="S25" s="2"/>
      <c r="T25" s="61" t="s">
        <v>65</v>
      </c>
      <c r="U25" s="1"/>
      <c r="V25" s="2"/>
      <c r="W25" s="61" t="s">
        <v>65</v>
      </c>
      <c r="X25" s="1"/>
      <c r="Y25" s="2"/>
      <c r="Z25" s="73" t="s">
        <v>65</v>
      </c>
      <c r="AA25" s="7"/>
      <c r="AB25" s="7"/>
      <c r="AC25" s="21" t="s">
        <v>65</v>
      </c>
      <c r="AD25" s="7"/>
      <c r="AE25" s="7"/>
      <c r="AF25" s="21" t="s">
        <v>65</v>
      </c>
      <c r="AG25" s="7"/>
      <c r="AH25" s="7"/>
      <c r="AI25" s="21" t="s">
        <v>65</v>
      </c>
      <c r="AJ25" s="7"/>
      <c r="AK25" s="7"/>
      <c r="AL25" s="21" t="s">
        <v>65</v>
      </c>
      <c r="AM25" s="7"/>
      <c r="AN25" s="58"/>
      <c r="AO25" s="70">
        <f t="shared" si="22"/>
        <v>0</v>
      </c>
      <c r="AP25" s="2">
        <f t="shared" si="23"/>
        <v>0</v>
      </c>
    </row>
    <row r="26" spans="2:42" ht="15.75" hidden="1" thickTop="1" x14ac:dyDescent="0.25">
      <c r="B26" s="64">
        <v>18</v>
      </c>
      <c r="D26" s="40"/>
      <c r="E26" s="7">
        <f t="shared" si="0"/>
        <v>0</v>
      </c>
      <c r="F26" s="7">
        <f t="shared" si="1"/>
        <v>0</v>
      </c>
      <c r="G26" s="7">
        <f t="shared" si="2"/>
        <v>0</v>
      </c>
      <c r="H26" s="7">
        <f t="shared" si="3"/>
        <v>0</v>
      </c>
      <c r="I26" s="7">
        <f t="shared" si="4"/>
        <v>0</v>
      </c>
      <c r="J26" s="1">
        <f t="shared" si="5"/>
        <v>0</v>
      </c>
      <c r="K26" s="7"/>
      <c r="L26" s="7">
        <f t="shared" si="6"/>
        <v>0</v>
      </c>
      <c r="M26" s="2">
        <f t="shared" si="7"/>
        <v>0</v>
      </c>
      <c r="N26" s="62" t="s">
        <v>65</v>
      </c>
      <c r="O26" s="1"/>
      <c r="P26" s="2"/>
      <c r="Q26" s="62" t="s">
        <v>65</v>
      </c>
      <c r="R26" s="1"/>
      <c r="S26" s="2"/>
      <c r="T26" s="62" t="s">
        <v>65</v>
      </c>
      <c r="U26" s="1"/>
      <c r="V26" s="2"/>
      <c r="W26" s="62" t="s">
        <v>65</v>
      </c>
      <c r="X26" s="1"/>
      <c r="Y26" s="2"/>
      <c r="Z26" s="72" t="s">
        <v>65</v>
      </c>
      <c r="AA26" s="7"/>
      <c r="AB26" s="7"/>
      <c r="AC26" s="20" t="s">
        <v>65</v>
      </c>
      <c r="AD26" s="7"/>
      <c r="AE26" s="7"/>
      <c r="AF26" s="20" t="s">
        <v>65</v>
      </c>
      <c r="AG26" s="7"/>
      <c r="AH26" s="7"/>
      <c r="AI26" s="20" t="s">
        <v>65</v>
      </c>
      <c r="AJ26" s="7"/>
      <c r="AK26" s="7"/>
      <c r="AL26" s="20" t="s">
        <v>65</v>
      </c>
      <c r="AM26" s="7"/>
      <c r="AN26" s="58"/>
      <c r="AO26" s="70">
        <f t="shared" si="22"/>
        <v>0</v>
      </c>
      <c r="AP26" s="2">
        <f t="shared" si="23"/>
        <v>0</v>
      </c>
    </row>
    <row r="27" spans="2:42" ht="15.75" hidden="1" thickTop="1" x14ac:dyDescent="0.25">
      <c r="B27" s="64">
        <v>19</v>
      </c>
      <c r="D27" s="40"/>
      <c r="E27" s="7">
        <f t="shared" si="0"/>
        <v>0</v>
      </c>
      <c r="F27" s="7">
        <f t="shared" si="1"/>
        <v>0</v>
      </c>
      <c r="G27" s="7">
        <f t="shared" si="2"/>
        <v>0</v>
      </c>
      <c r="H27" s="7">
        <f t="shared" si="3"/>
        <v>0</v>
      </c>
      <c r="I27" s="7">
        <f t="shared" si="4"/>
        <v>0</v>
      </c>
      <c r="J27" s="1">
        <f t="shared" si="5"/>
        <v>0</v>
      </c>
      <c r="K27" s="7"/>
      <c r="L27" s="7">
        <f t="shared" si="6"/>
        <v>0</v>
      </c>
      <c r="M27" s="2">
        <f t="shared" si="7"/>
        <v>0</v>
      </c>
      <c r="N27" s="61" t="s">
        <v>65</v>
      </c>
      <c r="O27" s="1"/>
      <c r="P27" s="2"/>
      <c r="Q27" s="61" t="s">
        <v>65</v>
      </c>
      <c r="R27" s="1"/>
      <c r="S27" s="2"/>
      <c r="T27" s="61" t="s">
        <v>65</v>
      </c>
      <c r="U27" s="1"/>
      <c r="V27" s="2"/>
      <c r="W27" s="61" t="s">
        <v>65</v>
      </c>
      <c r="X27" s="1"/>
      <c r="Y27" s="2"/>
      <c r="Z27" s="73" t="s">
        <v>65</v>
      </c>
      <c r="AA27" s="7"/>
      <c r="AB27" s="7"/>
      <c r="AC27" s="21" t="s">
        <v>65</v>
      </c>
      <c r="AD27" s="7"/>
      <c r="AE27" s="7"/>
      <c r="AF27" s="21" t="s">
        <v>65</v>
      </c>
      <c r="AG27" s="7"/>
      <c r="AH27" s="7"/>
      <c r="AI27" s="21" t="s">
        <v>65</v>
      </c>
      <c r="AJ27" s="7"/>
      <c r="AK27" s="7"/>
      <c r="AL27" s="21" t="s">
        <v>65</v>
      </c>
      <c r="AM27" s="7"/>
      <c r="AN27" s="58"/>
      <c r="AO27" s="70">
        <f t="shared" si="22"/>
        <v>0</v>
      </c>
      <c r="AP27" s="2">
        <f t="shared" si="23"/>
        <v>0</v>
      </c>
    </row>
    <row r="28" spans="2:42" ht="16.5" hidden="1" thickTop="1" thickBot="1" x14ac:dyDescent="0.3">
      <c r="B28" s="65">
        <v>20</v>
      </c>
      <c r="D28" s="41"/>
      <c r="E28" s="8">
        <f t="shared" si="0"/>
        <v>0</v>
      </c>
      <c r="F28" s="7">
        <f t="shared" si="1"/>
        <v>0</v>
      </c>
      <c r="G28" s="8">
        <f t="shared" si="2"/>
        <v>0</v>
      </c>
      <c r="H28" s="8">
        <f t="shared" si="3"/>
        <v>0</v>
      </c>
      <c r="I28" s="8">
        <f t="shared" si="4"/>
        <v>0</v>
      </c>
      <c r="J28" s="3">
        <f t="shared" si="5"/>
        <v>0</v>
      </c>
      <c r="K28" s="8"/>
      <c r="L28" s="8">
        <f t="shared" si="6"/>
        <v>0</v>
      </c>
      <c r="M28" s="4">
        <f t="shared" si="7"/>
        <v>0</v>
      </c>
      <c r="N28" s="68" t="s">
        <v>65</v>
      </c>
      <c r="O28" s="3"/>
      <c r="P28" s="4"/>
      <c r="Q28" s="68" t="s">
        <v>65</v>
      </c>
      <c r="R28" s="3"/>
      <c r="S28" s="4"/>
      <c r="T28" s="68" t="s">
        <v>65</v>
      </c>
      <c r="U28" s="3"/>
      <c r="V28" s="4"/>
      <c r="W28" s="68" t="s">
        <v>65</v>
      </c>
      <c r="X28" s="3"/>
      <c r="Y28" s="4"/>
      <c r="Z28" s="74" t="s">
        <v>65</v>
      </c>
      <c r="AA28" s="8"/>
      <c r="AB28" s="8"/>
      <c r="AC28" s="69" t="s">
        <v>65</v>
      </c>
      <c r="AD28" s="8"/>
      <c r="AE28" s="8"/>
      <c r="AF28" s="69" t="s">
        <v>65</v>
      </c>
      <c r="AG28" s="8"/>
      <c r="AH28" s="8"/>
      <c r="AI28" s="69" t="s">
        <v>65</v>
      </c>
      <c r="AJ28" s="8"/>
      <c r="AK28" s="8"/>
      <c r="AL28" s="69" t="s">
        <v>65</v>
      </c>
      <c r="AM28" s="8"/>
      <c r="AN28" s="59"/>
      <c r="AO28" s="71">
        <f t="shared" si="22"/>
        <v>0</v>
      </c>
      <c r="AP28" s="4">
        <f t="shared" si="23"/>
        <v>0</v>
      </c>
    </row>
    <row r="29" spans="2:42" ht="16.5" customHeight="1" thickTop="1" x14ac:dyDescent="0.25">
      <c r="D29" s="15"/>
      <c r="E29" s="15"/>
      <c r="F29" s="15"/>
      <c r="G29" s="15"/>
      <c r="H29" s="15"/>
      <c r="I29" s="15"/>
      <c r="J29" s="16"/>
      <c r="K29" s="15"/>
      <c r="L29" s="15"/>
      <c r="M29" s="16"/>
      <c r="N29" s="15"/>
      <c r="O29" s="16"/>
      <c r="P29" s="16"/>
      <c r="Q29" s="15"/>
      <c r="R29" s="16"/>
      <c r="S29" s="16"/>
      <c r="T29" s="15"/>
      <c r="U29" s="16"/>
      <c r="V29" s="16"/>
      <c r="W29" s="15"/>
      <c r="X29" s="16"/>
      <c r="Y29" s="16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6"/>
      <c r="AP29" s="16"/>
    </row>
    <row r="30" spans="2:42" ht="16.5" customHeight="1" thickBot="1" x14ac:dyDescent="0.3">
      <c r="M30" s="9"/>
      <c r="O30" s="9"/>
    </row>
    <row r="31" spans="2:42" ht="16.5" customHeight="1" thickTop="1" thickBot="1" x14ac:dyDescent="0.3">
      <c r="D31" s="42" t="s">
        <v>46</v>
      </c>
      <c r="E31" s="10">
        <f t="shared" ref="E31:M31" si="24">SUM(E4:E30)</f>
        <v>108</v>
      </c>
      <c r="F31" s="10">
        <f t="shared" si="24"/>
        <v>55</v>
      </c>
      <c r="G31" s="10">
        <f t="shared" si="24"/>
        <v>53</v>
      </c>
      <c r="H31" s="10">
        <f t="shared" si="24"/>
        <v>209</v>
      </c>
      <c r="I31" s="10">
        <f t="shared" si="24"/>
        <v>216</v>
      </c>
      <c r="J31" s="10">
        <f t="shared" si="24"/>
        <v>413.45</v>
      </c>
      <c r="K31" s="10">
        <f t="shared" si="24"/>
        <v>5</v>
      </c>
      <c r="L31" s="10">
        <f t="shared" si="24"/>
        <v>425</v>
      </c>
      <c r="M31" s="11">
        <f t="shared" si="24"/>
        <v>15.335516935298013</v>
      </c>
      <c r="N31" s="23"/>
      <c r="O31" s="11">
        <f>SUM(O4:O28)</f>
        <v>213.22999999999996</v>
      </c>
      <c r="P31" s="22"/>
      <c r="Q31" s="23"/>
      <c r="R31" s="11">
        <f>SUM(R4:R30)</f>
        <v>213.72</v>
      </c>
      <c r="S31" s="22"/>
      <c r="T31" s="23"/>
      <c r="U31" s="11">
        <f>SUM(U4:U30)</f>
        <v>214.79000000000002</v>
      </c>
      <c r="V31" s="22"/>
      <c r="W31" s="23"/>
      <c r="X31" s="11">
        <f>SUM(X4:X30)</f>
        <v>208.95999999999998</v>
      </c>
      <c r="Y31" s="22"/>
      <c r="Z31" s="23"/>
      <c r="AA31" s="11">
        <f>SUM(AA4:AA30)</f>
        <v>200.38</v>
      </c>
      <c r="AB31" s="22"/>
      <c r="AC31" s="23"/>
      <c r="AD31" s="11">
        <f>SUM(AD4:AD30)</f>
        <v>197.95</v>
      </c>
      <c r="AE31" s="22"/>
      <c r="AF31" s="23"/>
      <c r="AG31" s="11">
        <f>SUM(AG4:AG30)</f>
        <v>207.39999999999998</v>
      </c>
      <c r="AH31" s="22"/>
      <c r="AI31" s="23"/>
      <c r="AJ31" s="11">
        <f>SUM(AJ4:AJ30)</f>
        <v>201.41000000000003</v>
      </c>
      <c r="AK31" s="22"/>
      <c r="AL31" s="23"/>
      <c r="AM31" s="11">
        <f>SUM(AM4:AM30)</f>
        <v>199.60999999999999</v>
      </c>
      <c r="AN31" s="22"/>
      <c r="AO31" s="11">
        <f>AVERAGE(O31,R31,U31,X31,AA31,AD31,AG31,AJ31,AM31)</f>
        <v>206.38333333333333</v>
      </c>
      <c r="AP31" s="14">
        <f>AO31+F31</f>
        <v>261.38333333333333</v>
      </c>
    </row>
    <row r="32" spans="2:42" ht="16.5" thickTop="1" thickBot="1" x14ac:dyDescent="0.3">
      <c r="M32" s="9"/>
      <c r="O32" s="9"/>
      <c r="R32" s="9"/>
      <c r="U32" s="9"/>
      <c r="X32" s="9"/>
      <c r="AO32" s="9"/>
      <c r="AP32" s="9"/>
    </row>
    <row r="33" spans="4:42" ht="15.75" thickTop="1" x14ac:dyDescent="0.25">
      <c r="D33" s="17" t="s">
        <v>62</v>
      </c>
      <c r="E33" s="25"/>
      <c r="F33" s="25"/>
      <c r="G33" s="25"/>
      <c r="H33" s="25"/>
      <c r="I33" s="25"/>
      <c r="J33" s="25"/>
      <c r="K33" s="25"/>
      <c r="L33" s="25"/>
      <c r="M33" s="24"/>
      <c r="N33" s="25"/>
      <c r="O33" s="12">
        <f>O31/12</f>
        <v>17.769166666666663</v>
      </c>
      <c r="P33" s="24"/>
      <c r="Q33" s="25"/>
      <c r="R33" s="12">
        <f>R31/12</f>
        <v>17.809999999999999</v>
      </c>
      <c r="S33" s="24"/>
      <c r="T33" s="25"/>
      <c r="U33" s="12">
        <f>U31/12</f>
        <v>17.89916666666667</v>
      </c>
      <c r="V33" s="26"/>
      <c r="W33" s="25"/>
      <c r="X33" s="12">
        <f>X31/12</f>
        <v>17.41333333333333</v>
      </c>
      <c r="Y33" s="24"/>
      <c r="Z33" s="25"/>
      <c r="AA33" s="12">
        <f>AA31/12</f>
        <v>16.698333333333334</v>
      </c>
      <c r="AB33" s="25"/>
      <c r="AC33" s="25"/>
      <c r="AD33" s="12">
        <f>AD31/12</f>
        <v>16.495833333333334</v>
      </c>
      <c r="AE33" s="25"/>
      <c r="AF33" s="25"/>
      <c r="AG33" s="12">
        <f>AG31/12</f>
        <v>17.283333333333331</v>
      </c>
      <c r="AH33" s="25"/>
      <c r="AI33" s="25"/>
      <c r="AJ33" s="12">
        <f>AJ31/12</f>
        <v>16.784166666666668</v>
      </c>
      <c r="AK33" s="25"/>
      <c r="AL33" s="25"/>
      <c r="AM33" s="12">
        <f>AM31/12</f>
        <v>16.634166666666665</v>
      </c>
      <c r="AN33" s="25"/>
      <c r="AO33" s="13">
        <f>AVERAGE(O33,R33,U33,X33,AA33,AD33,AG33,AJ33,AM33)</f>
        <v>17.198611111111109</v>
      </c>
      <c r="AP33" s="29"/>
    </row>
    <row r="34" spans="4:42" x14ac:dyDescent="0.25">
      <c r="D34" s="18" t="s">
        <v>66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1">
        <f>SUM(IF((LEFT(N4,1)="A"),O4,0)+IF((LEFT(N5,1)="A"),O5,0)+IF((LEFT(N6,1)="A"),O6,0)+IF((LEFT(N7,1)="A"),O7,0)+IF((LEFT(N8,1)="A"),O8,0)+IF((LEFT(N9,1)="A"),O9,0)+IF((LEFT(N10,1)="A"),O10,0)+IF((LEFT(N11,1)="A"),O11,0)+IF((LEFT(N12,1)="A"),O12,0)+IF((LEFT(N13,1)="A"),O13,0)+IF((LEFT(N14,1)="A"),O14,0)+IF((LEFT(N15,1)="A"),O15,0)+IF((LEFT(N16,1)="A"),O16,0)+IF((LEFT(N17,1)="A"),O17,0)+IF((LEFT(N23,1)="A"),O23,0)+IF((LEFT(N24,1)="A"),O24,0)+IF((LEFT(N25,1)="A"),O25,0)+IF((LEFT(N26,1)="A"),O26,0)+IF((LEFT(N27,1)="A"),O27,0)+IF((LEFT(N28,1)="A"),O28,0))/6</f>
        <v>18.73</v>
      </c>
      <c r="P34" s="44"/>
      <c r="Q34" s="27"/>
      <c r="R34" s="1">
        <f>SUM(IF((LEFT(Q4,1)="A"),R4,0)+IF((LEFT(Q5,1)="A"),R5,0)+IF((LEFT(Q6,1)="A"),R6,0)+IF((LEFT(Q7,1)="A"),R7,0)+IF((LEFT(Q8,1)="A"),R8,0)+IF((LEFT(Q9,1)="A"),R9,0)+IF((LEFT(Q10,1)="A"),R10,0)+IF((LEFT(Q11,1)="A"),R11,0)+IF((LEFT(Q12,1)="A"),R12,0)+IF((LEFT(Q13,1)="A"),R13,0)+IF((LEFT(Q14,1)="A"),R14,0)+IF((LEFT(Q15,1)="A"),R15,0)+IF((LEFT(Q16,1)="A"),R16,0)+IF((LEFT(Q17,1)="A"),R17,0)+IF((LEFT(Q23,1)="A"),R23,0)+IF((LEFT(Q24,1)="A"),R24,0)+IF((LEFT(Q25,1)="A"),R25,0)+IF((LEFT(Q26,1)="A"),R26,0)+IF((LEFT(Q27,1)="A"),R27,0)+IF((LEFT(Q28,1)="A"),R28,0))/6</f>
        <v>19.451666666666668</v>
      </c>
      <c r="S34" s="44"/>
      <c r="T34" s="27"/>
      <c r="U34" s="1">
        <f>SUM(IF((LEFT(T4,1)="A"),U4,0)+IF((LEFT(T5,1)="A"),U5,0)+IF((LEFT(T6,1)="A"),U6,0)+IF((LEFT(T7,1)="A"),U7,0)+IF((LEFT(T8,1)="A"),U8,0)+IF((LEFT(T9,1)="A"),U9,0)+IF((LEFT(T10,1)="A"),U10,0)+IF((LEFT(T11,1)="A"),U11,0)+IF((LEFT(T12,1)="A"),U12,0)+IF((LEFT(T13,1)="A"),U13,0)+IF((LEFT(T14,1)="A"),U14,0)+IF((LEFT(T15,1)="A"),U15,0)+IF((LEFT(T16,1)="A"),U16,0)+IF((LEFT(T17,1)="A"),U17,0)+IF((LEFT(T23,1)="A"),U23,0)+IF((LEFT(T24,1)="A"),U24,0)+IF((LEFT(T25,1)="A"),U25,0)+IF((LEFT(T26,1)="A"),U26,0)+IF((LEFT(T27,1)="A"),U27,0)+IF((LEFT(T28,1)="A"),U28,0))/6</f>
        <v>18.57</v>
      </c>
      <c r="V34" s="44"/>
      <c r="W34" s="27"/>
      <c r="X34" s="1">
        <f>SUM(IF((LEFT(W4,1)="A"),X4,0)+IF((LEFT(W5,1)="A"),X5,0)+IF((LEFT(W6,1)="A"),X6,0)+IF((LEFT(W7,1)="A"),X7,0)+IF((LEFT(W8,1)="A"),X8,0)+IF((LEFT(W9,1)="A"),X9,0)+IF((LEFT(W10,1)="A"),X10,0)+IF((LEFT(W11,1)="A"),X11,0)+IF((LEFT(W12,1)="A"),X12,0)+IF((LEFT(W13,1)="A"),X13,0)+IF((LEFT(W14,1)="A"),X14,0)+IF((LEFT(W15,1)="A"),X15,0)+IF((LEFT(W16,1)="A"),X16,0)+IF((LEFT(W17,1)="A"),X17,0)+IF((LEFT(W23,1)="A"),X23,0)+IF((LEFT(W24,1)="A"),X24,0)+IF((LEFT(W25,1)="A"),X25,0)+IF((LEFT(W26,1)="A"),X26,0)+IF((LEFT(W27,1)="A"),X27,0)+IF((LEFT(W28,1)="A"),X28,0))/6</f>
        <v>18.188333333333333</v>
      </c>
      <c r="Y34" s="44"/>
      <c r="Z34" s="27"/>
      <c r="AA34" s="1">
        <f>SUM(IF((LEFT(Z4,1)="A"),AA4,0)+IF((LEFT(Z5,1)="A"),AA5,0)+IF((LEFT(Z6,1)="A"),AA6,0)+IF((LEFT(Z7,1)="A"),AA7,0)+IF((LEFT(Z8,1)="A"),AA8,0)+IF((LEFT(Z9,1)="A"),AA9,0)+IF((LEFT(Z10,1)="A"),AA10,0)+IF((LEFT(Z11,1)="A"),AA11,0)+IF((LEFT(Z12,1)="A"),AA12,0)+IF((LEFT(Z13,1)="A"),AA13,0)+IF((LEFT(Z14,1)="A"),AA14,0)+IF((LEFT(Z15,1)="A"),AA15,0)+IF((LEFT(Z16,1)="A"),AA16,0)+IF((LEFT(Z17,1)="A"),AA17,0)+IF((LEFT(Z23,1)="A"),AA23,0)+IF((LEFT(Z24,1)="A"),AA24,0)+IF((LEFT(Z25,1)="A"),AA25,0)+IF((LEFT(Z26,1)="A"),AA26,0)+IF((LEFT(Z27,1)="A"),AA27,0)+IF((LEFT(Z28,1)="A"),AA28,0))/6</f>
        <v>17.588333333333335</v>
      </c>
      <c r="AB34" s="27"/>
      <c r="AC34" s="27"/>
      <c r="AD34" s="1">
        <f>SUM(IF((LEFT(AC4,1)="A"),AD4,0)+IF((LEFT(AC5,1)="A"),AD5,0)+IF((LEFT(AC6,1)="A"),AD6,0)+IF((LEFT(AC7,1)="A"),AD7,0)+IF((LEFT(AC8,1)="A"),AD8,0)+IF((LEFT(AC9,1)="A"),AD9,0)+IF((LEFT(AC10,1)="A"),AD10,0)+IF((LEFT(AC11,1)="A"),AD11,0)+IF((LEFT(AC12,1)="A"),AD12,0)+IF((LEFT(AC13,1)="A"),AD13,0)+IF((LEFT(AC14,1)="A"),AD14,0)+IF((LEFT(AC15,1)="A"),AD15,0)+IF((LEFT(AC16,1)="A"),AD16,0)+IF((LEFT(AC17,1)="A"),AD17,0)+IF((LEFT(AC23,1)="A"),AD23,0)+IF((LEFT(AC24,1)="A"),AD24,0)+IF((LEFT(AC25,1)="A"),AD25,0)+IF((LEFT(AC26,1)="A"),AD26,0)+IF((LEFT(AC27,1)="A"),AD27,0)+IF((LEFT(AC28,1)="A"),AD28,0))/6</f>
        <v>17.813333333333333</v>
      </c>
      <c r="AE34" s="27"/>
      <c r="AF34" s="27"/>
      <c r="AG34" s="1">
        <f>SUM(IF((LEFT(AF4,1)="A"),AG4,0)+IF((LEFT(AF5,1)="A"),AG5,0)+IF((LEFT(AF6,1)="A"),AG6,0)+IF((LEFT(AF7,1)="A"),AG7,0)+IF((LEFT(AF8,1)="A"),AG8,0)+IF((LEFT(AF9,1)="A"),AG9,0)+IF((LEFT(AF10,1)="A"),AG10,0)+IF((LEFT(AF11,1)="A"),AG11,0)+IF((LEFT(AF12,1)="A"),AG12,0)+IF((LEFT(AF13,1)="A"),AG13,0)+IF((LEFT(AF14,1)="A"),AG14,0)+IF((LEFT(AF15,1)="A"),AG15,0)+IF((LEFT(AF16,1)="A"),AG16,0)+IF((LEFT(AF17,1)="A"),AG17,0)+IF((LEFT(AF23,1)="A"),AG23,0)+IF((LEFT(AF24,1)="A"),AG24,0)+IF((LEFT(AF25,1)="A"),AG25,0)+IF((LEFT(AF26,1)="A"),AG26,0)+IF((LEFT(AF27,1)="A"),AG27,0)+IF((LEFT(AF28,1)="A"),AG28,0))/6</f>
        <v>18.224999999999998</v>
      </c>
      <c r="AH34" s="27"/>
      <c r="AI34" s="27"/>
      <c r="AJ34" s="1">
        <f>SUM(IF((LEFT(AI4,1)="A"),AJ4,0)+IF((LEFT(AI5,1)="A"),AJ5,0)+IF((LEFT(AI6,1)="A"),AJ6,0)+IF((LEFT(AI7,1)="A"),AJ7,0)+IF((LEFT(AI8,1)="A"),AJ8,0)+IF((LEFT(AI9,1)="A"),AJ9,0)+IF((LEFT(AI10,1)="A"),AJ10,0)+IF((LEFT(AI11,1)="A"),AJ11,0)+IF((LEFT(AI12,1)="A"),AJ12,0)+IF((LEFT(AI13,1)="A"),AJ13,0)+IF((LEFT(AI14,1)="A"),AJ14,0)+IF((LEFT(AI15,1)="A"),AJ15,0)+IF((LEFT(AI16,1)="A"),AJ16,0)+IF((LEFT(AI17,1)="A"),AJ17,0)+IF((LEFT(AI23,1)="A"),AJ23,0)+IF((LEFT(AI24,1)="A"),AJ24,0)+IF((LEFT(AI25,1)="A"),AJ25,0)+IF((LEFT(AI26,1)="A"),AJ26,0)+IF((LEFT(AI27,1)="A"),AJ27,0)+IF((LEFT(AI28,1)="A"),AJ28,0))/6</f>
        <v>18.305000000000003</v>
      </c>
      <c r="AK34" s="27"/>
      <c r="AL34" s="27"/>
      <c r="AM34" s="1">
        <f>SUM(IF((LEFT(AL4,1)="A"),AM4,0)+IF((LEFT(AL5,1)="A"),AM5,0)+IF((LEFT(AL6,1)="A"),AM6,0)+IF((LEFT(AL7,1)="A"),AM7,0)+IF((LEFT(AL8,1)="A"),AM8,0)+IF((LEFT(AL9,1)="A"),AM9,0)+IF((LEFT(AL10,1)="A"),AM10,0)+IF((LEFT(AL11,1)="A"),AM11,0)+IF((LEFT(AL12,1)="A"),AM12,0)+IF((LEFT(AL13,1)="A"),AM13,0)+IF((LEFT(AL14,1)="A"),AM14,0)+IF((LEFT(AL15,1)="A"),AM15,0)+IF((LEFT(AL16,1)="A"),AM16,0)+IF((LEFT(AL17,1)="A"),AM17,0)+IF((LEFT(AL23,1)="A"),AM23,0)+IF((LEFT(AL24,1)="A"),AM24,0)+IF((LEFT(AL25,1)="A"),AM25,0)+IF((LEFT(AL26,1)="A"),AM26,0)+IF((LEFT(AL27,1)="A"),AM27,0)+IF((LEFT(AL28,1)="A"),AM28,0))/6</f>
        <v>18.368333333333332</v>
      </c>
      <c r="AN34" s="27"/>
      <c r="AO34" s="1">
        <f>AVERAGE(O34,R34,U34,X34,AA34,AD34,AG34,AJ34,AM34)</f>
        <v>18.36</v>
      </c>
      <c r="AP34" s="30"/>
    </row>
    <row r="35" spans="4:42" ht="15.75" thickBot="1" x14ac:dyDescent="0.3">
      <c r="D35" s="19" t="s">
        <v>67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3">
        <f>SUM(IF((LEFT(N5,1)="B"),O5,0)+IF((LEFT(N6,1)="B"),O6,0)+IF((LEFT(N7,1)="B"),O7,0)+IF((LEFT(N8,1)="B"),O8,0)+IF((LEFT(N9,1)="B"),O9,0)+IF((LEFT(N10,1)="B"),O10,0)+IF((LEFT(N11,1)="B"),O11,0)+IF((LEFT(N12,1)="B"),O12,0)+IF((LEFT(N13,1)="B"),O13,0)+IF((LEFT(N14,1)="B"),O14,0)+IF((LEFT(N15,1)="B"),O15,0)+IF((LEFT(N16,1)="B"),O16,0)+IF((LEFT(N17,1)="B"),O17,0)+IF((LEFT(N23,1)="B"),O23,0)+IF((LEFT(N24,1)="B"),O24,0)+IF((LEFT(N25,1)="B"),O25,0)+IF((LEFT(N26,1)="B"),O26,0)+IF((LEFT(N27,1)="B"),O27,0)+IF((LEFT(N28,1)="B"),O28,0))/6</f>
        <v>16.808333333333334</v>
      </c>
      <c r="P35" s="45"/>
      <c r="Q35" s="28"/>
      <c r="R35" s="3">
        <f>SUM(IF((LEFT(Q5,1)="B"),R5,0)+IF((LEFT(Q6,1)="B"),R6,0)+IF((LEFT(Q7,1)="B"),R7,0)+IF((LEFT(Q8,1)="B"),R8,0)+IF((LEFT(Q9,1)="B"),R9,0)+IF((LEFT(Q10,1)="B"),R10,0)+IF((LEFT(Q11,1)="B"),R11,0)+IF((LEFT(Q12,1)="B"),R12,0)+IF((LEFT(Q13,1)="B"),R13,0)+IF((LEFT(Q14,1)="B"),R14,0)+IF((LEFT(Q15,1)="B"),R15,0)+IF((LEFT(Q16,1)="B"),R16,0)+IF((LEFT(Q17,1)="B"),R17,0)+IF((LEFT(Q23,1)="B"),R23,0)+IF((LEFT(Q24,1)="B"),R24,0)+IF((LEFT(Q25,1)="B"),R25,0)+IF((LEFT(Q26,1)="B"),R26,0)+IF((LEFT(Q27,1)="B"),R27,0)+IF((LEFT(Q28,1)="B"),R28,0))/6</f>
        <v>16.168333333333333</v>
      </c>
      <c r="S35" s="45"/>
      <c r="T35" s="28"/>
      <c r="U35" s="3">
        <f>SUM(IF((LEFT(T5,1)="B"),U5,0)+IF((LEFT(T6,1)="B"),U6,0)+IF((LEFT(T7,1)="B"),U7,0)+IF((LEFT(T8,1)="B"),U8,0)+IF((LEFT(T9,1)="B"),U9,0)+IF((LEFT(T10,1)="B"),U10,0)+IF((LEFT(T11,1)="B"),U11,0)+IF((LEFT(T12,1)="B"),U12,0)+IF((LEFT(T13,1)="B"),U13,0)+IF((LEFT(T14,1)="B"),U14,0)+IF((LEFT(T15,1)="B"),U15,0)+IF((LEFT(T16,1)="B"),U16,0)+IF((LEFT(T17,1)="B"),U17,0)+IF((LEFT(T23,1)="B"),U23,0)+IF((LEFT(T24,1)="B"),U24,0)+IF((LEFT(T25,1)="B"),U25,0)+IF((LEFT(T26,1)="B"),U26,0)+IF((LEFT(T27,1)="B"),U27,0)+IF((LEFT(T28,1)="B"),U28,0))/6</f>
        <v>17.228333333333332</v>
      </c>
      <c r="V35" s="45"/>
      <c r="W35" s="28"/>
      <c r="X35" s="3">
        <f>SUM(IF((LEFT(W5,1)="B"),X5,0)+IF((LEFT(W6,1)="B"),X6,0)+IF((LEFT(W7,1)="B"),X7,0)+IF((LEFT(W8,1)="B"),X8,0)+IF((LEFT(W9,1)="B"),X9,0)+IF((LEFT(W10,1)="B"),X10,0)+IF((LEFT(W11,1)="B"),X11,0)+IF((LEFT(W12,1)="B"),X12,0)+IF((LEFT(W13,1)="B"),X13,0)+IF((LEFT(W14,1)="B"),X14,0)+IF((LEFT(W15,1)="B"),X15,0)+IF((LEFT(W16,1)="B"),X16,0)+IF((LEFT(W17,1)="B"),X17,0)+IF((LEFT(W23,1)="B"),X23,0)+IF((LEFT(W24,1)="B"),X24,0)+IF((LEFT(W25,1)="B"),X25,0)+IF((LEFT(W26,1)="B"),X26,0)+IF((LEFT(W27,1)="B"),X27,0)+IF((LEFT(W28,1)="B"),X28,0))/6</f>
        <v>14.13</v>
      </c>
      <c r="Y35" s="45"/>
      <c r="Z35" s="28"/>
      <c r="AA35" s="3">
        <f>SUM(IF((LEFT(Z5,1)="B"),AA5,0)+IF((LEFT(Z6,1)="B"),AA6,0)+IF((LEFT(Z7,1)="B"),AA7,0)+IF((LEFT(Z8,1)="B"),AA8,0)+IF((LEFT(Z9,1)="B"),AA9,0)+IF((LEFT(Z10,1)="B"),AA10,0)+IF((LEFT(Z11,1)="B"),AA11,0)+IF((LEFT(Z12,1)="B"),AA12,0)+IF((LEFT(Z13,1)="B"),AA13,0)+IF((LEFT(Z14,1)="B"),AA14,0)+IF((LEFT(Z15,1)="B"),AA15,0)+IF((LEFT(Z16,1)="B"),AA16,0)+IF((LEFT(Z17,1)="B"),AA17,0)+IF((LEFT(Z23,1)="B"),AA23,0)+IF((LEFT(Z24,1)="B"),AA24,0)+IF((LEFT(Z25,1)="B"),AA25,0)+IF((LEFT(Z26,1)="B"),AA26,0)+IF((LEFT(Z27,1)="B"),AA27,0)+IF((LEFT(Z28,1)="B"),AA28,0))/6</f>
        <v>13.198333333333332</v>
      </c>
      <c r="AB35" s="28"/>
      <c r="AC35" s="28"/>
      <c r="AD35" s="3">
        <f>SUM(IF((LEFT(AC5,1)="B"),AD5,0)+IF((LEFT(AC6,1)="B"),AD6,0)+IF((LEFT(AC7,1)="B"),AD7,0)+IF((LEFT(AC8,1)="B"),AD8,0)+IF((LEFT(AC9,1)="B"),AD9,0)+IF((LEFT(AC10,1)="B"),AD10,0)+IF((LEFT(AC11,1)="B"),AD11,0)+IF((LEFT(AC12,1)="B"),AD12,0)+IF((LEFT(AC13,1)="B"),AD13,0)+IF((LEFT(AC14,1)="B"),AD14,0)+IF((LEFT(AC15,1)="B"),AD15,0)+IF((LEFT(AC16,1)="B"),AD16,0)+IF((LEFT(AC17,1)="B"),AD17,0)+IF((LEFT(AC23,1)="B"),AD23,0)+IF((LEFT(AC24,1)="B"),AD24,0)+IF((LEFT(AC25,1)="B"),AD25,0)+IF((LEFT(AC26,1)="B"),AD26,0)+IF((LEFT(AC27,1)="B"),AD27,0)+IF((LEFT(AC28,1)="B"),AD28,0))/6</f>
        <v>13.244999999999999</v>
      </c>
      <c r="AE35" s="28"/>
      <c r="AF35" s="28"/>
      <c r="AG35" s="3">
        <f>SUM(IF((LEFT(AF5,1)="B"),AG5,0)+IF((LEFT(AF6,1)="B"),AG6,0)+IF((LEFT(AF7,1)="B"),AG7,0)+IF((LEFT(AF8,1)="B"),AG8,0)+IF((LEFT(AF9,1)="B"),AG9,0)+IF((LEFT(AF10,1)="B"),AG10,0)+IF((LEFT(AF11,1)="B"),AG11,0)+IF((LEFT(AF12,1)="B"),AG12,0)+IF((LEFT(AF13,1)="B"),AG13,0)+IF((LEFT(AF14,1)="B"),AG14,0)+IF((LEFT(AF15,1)="B"),AG15,0)+IF((LEFT(AF16,1)="B"),AG16,0)+IF((LEFT(AF17,1)="B"),AG17,0)+IF((LEFT(AF23,1)="B"),AG23,0)+IF((LEFT(AF24,1)="B"),AG24,0)+IF((LEFT(AF25,1)="B"),AG25,0)+IF((LEFT(AF26,1)="B"),AG26,0)+IF((LEFT(AF27,1)="B"),AG27,0)+IF((LEFT(AF28,1)="B"),AG28,0))/6</f>
        <v>13.923333333333332</v>
      </c>
      <c r="AH35" s="28"/>
      <c r="AI35" s="28"/>
      <c r="AJ35" s="3">
        <f>SUM(IF((LEFT(AI5,1)="B"),AJ5,0)+IF((LEFT(AI6,1)="B"),AJ6,0)+IF((LEFT(AI7,1)="B"),AJ7,0)+IF((LEFT(AI8,1)="B"),AJ8,0)+IF((LEFT(AI9,1)="B"),AJ9,0)+IF((LEFT(AI10,1)="B"),AJ10,0)+IF((LEFT(AI11,1)="B"),AJ11,0)+IF((LEFT(AI12,1)="B"),AJ12,0)+IF((LEFT(AI13,1)="B"),AJ13,0)+IF((LEFT(AI14,1)="B"),AJ14,0)+IF((LEFT(AI15,1)="B"),AJ15,0)+IF((LEFT(AI16,1)="B"),AJ16,0)+IF((LEFT(AI17,1)="B"),AJ17,0)+IF((LEFT(AI23,1)="B"),AJ23,0)+IF((LEFT(AI24,1)="B"),AJ24,0)+IF((LEFT(AI25,1)="B"),AJ25,0)+IF((LEFT(AI26,1)="B"),AJ26,0)+IF((LEFT(AI27,1)="B"),AJ27,0)+IF((LEFT(AI28,1)="B"),AJ28,0))/6</f>
        <v>12.971666666666666</v>
      </c>
      <c r="AK35" s="28"/>
      <c r="AL35" s="28"/>
      <c r="AM35" s="3">
        <f>SUM(IF((LEFT(AL5,1)="B"),AM5,0)+IF((LEFT(AL6,1)="B"),AM6,0)+IF((LEFT(AL7,1)="B"),AM7,0)+IF((LEFT(AL8,1)="B"),AM8,0)+IF((LEFT(AL9,1)="B"),AM9,0)+IF((LEFT(AL10,1)="B"),AM10,0)+IF((LEFT(AL11,1)="B"),AM11,0)+IF((LEFT(AL12,1)="B"),AM12,0)+IF((LEFT(AL13,1)="B"),AM13,0)+IF((LEFT(AL14,1)="B"),AM14,0)+IF((LEFT(AL15,1)="B"),AM15,0)+IF((LEFT(AL16,1)="B"),AM16,0)+IF((LEFT(AL17,1)="B"),AM17,0)+IF((LEFT(AL23,1)="B"),AM23,0)+IF((LEFT(AL24,1)="B"),AM24,0)+IF((LEFT(AL25,1)="B"),AM25,0)+IF((LEFT(AL26,1)="B"),AM26,0)+IF((LEFT(AL27,1)="B"),AM27,0)+IF((LEFT(AL28,1)="B"),AM28,0))/6</f>
        <v>14.899999999999999</v>
      </c>
      <c r="AN35" s="28"/>
      <c r="AO35" s="3">
        <f>AVERAGE(O35,R35,U35,X35,AA35,AD35,AG35,AJ35,AM35)</f>
        <v>14.73037037037037</v>
      </c>
      <c r="AP35" s="31"/>
    </row>
    <row r="36" spans="4:42" ht="15.75" thickTop="1" x14ac:dyDescent="0.25"/>
  </sheetData>
  <mergeCells count="9">
    <mergeCell ref="AF2:AH2"/>
    <mergeCell ref="AI2:AK2"/>
    <mergeCell ref="AL2:AN2"/>
    <mergeCell ref="N2:P2"/>
    <mergeCell ref="Q2:S2"/>
    <mergeCell ref="T2:V2"/>
    <mergeCell ref="W2:Y2"/>
    <mergeCell ref="Z2:AB2"/>
    <mergeCell ref="AC2:AE2"/>
  </mergeCells>
  <conditionalFormatting sqref="N24:AN29 Z4:AN19 Z22:AN23">
    <cfRule type="cellIs" dxfId="80" priority="77" operator="equal">
      <formula>0</formula>
    </cfRule>
    <cfRule type="cellIs" dxfId="79" priority="78" operator="equal">
      <formula>"A 0-0"</formula>
    </cfRule>
  </conditionalFormatting>
  <conditionalFormatting sqref="N4:N17 N19 N21:N23">
    <cfRule type="cellIs" dxfId="78" priority="75" operator="equal">
      <formula>0</formula>
    </cfRule>
    <cfRule type="cellIs" dxfId="77" priority="76" operator="equal">
      <formula>"A 0-0"</formula>
    </cfRule>
  </conditionalFormatting>
  <conditionalFormatting sqref="O4:P17 O19:P19 O21:P23">
    <cfRule type="cellIs" dxfId="76" priority="73" operator="equal">
      <formula>0</formula>
    </cfRule>
    <cfRule type="cellIs" dxfId="75" priority="74" operator="equal">
      <formula>"A 0-0"</formula>
    </cfRule>
  </conditionalFormatting>
  <conditionalFormatting sqref="Q4:Q17 Q19 Q22:Q23">
    <cfRule type="cellIs" dxfId="74" priority="71" operator="equal">
      <formula>0</formula>
    </cfRule>
    <cfRule type="cellIs" dxfId="73" priority="72" operator="equal">
      <formula>"A 0-0"</formula>
    </cfRule>
  </conditionalFormatting>
  <conditionalFormatting sqref="R4:S17 R19:S19 R22:S23">
    <cfRule type="cellIs" dxfId="72" priority="69" operator="equal">
      <formula>0</formula>
    </cfRule>
    <cfRule type="cellIs" dxfId="71" priority="70" operator="equal">
      <formula>"A 0-0"</formula>
    </cfRule>
  </conditionalFormatting>
  <conditionalFormatting sqref="T4:T17 T19 T22:T23">
    <cfRule type="cellIs" dxfId="70" priority="67" operator="equal">
      <formula>0</formula>
    </cfRule>
    <cfRule type="cellIs" dxfId="69" priority="68" operator="equal">
      <formula>"A 0-0"</formula>
    </cfRule>
  </conditionalFormatting>
  <conditionalFormatting sqref="U4:V17 U19:V19 U22:V23">
    <cfRule type="cellIs" dxfId="68" priority="65" operator="equal">
      <formula>0</formula>
    </cfRule>
    <cfRule type="cellIs" dxfId="67" priority="66" operator="equal">
      <formula>"A 0-0"</formula>
    </cfRule>
  </conditionalFormatting>
  <conditionalFormatting sqref="W4:W17 W19 W22:W23">
    <cfRule type="cellIs" dxfId="66" priority="63" operator="equal">
      <formula>0</formula>
    </cfRule>
    <cfRule type="cellIs" dxfId="65" priority="64" operator="equal">
      <formula>"A 0-0"</formula>
    </cfRule>
  </conditionalFormatting>
  <conditionalFormatting sqref="X4:Y17 X19:Y19 X22:Y23">
    <cfRule type="cellIs" dxfId="64" priority="61" operator="equal">
      <formula>0</formula>
    </cfRule>
    <cfRule type="cellIs" dxfId="63" priority="62" operator="equal">
      <formula>"A 0-0"</formula>
    </cfRule>
  </conditionalFormatting>
  <conditionalFormatting sqref="W18:Y18">
    <cfRule type="cellIs" dxfId="62" priority="59" operator="equal">
      <formula>0</formula>
    </cfRule>
    <cfRule type="cellIs" dxfId="61" priority="60" operator="equal">
      <formula>"A 0-0"</formula>
    </cfRule>
  </conditionalFormatting>
  <conditionalFormatting sqref="T18:V18">
    <cfRule type="cellIs" dxfId="60" priority="57" operator="equal">
      <formula>0</formula>
    </cfRule>
    <cfRule type="cellIs" dxfId="59" priority="58" operator="equal">
      <formula>"A 0-0"</formula>
    </cfRule>
  </conditionalFormatting>
  <conditionalFormatting sqref="Q18:S18">
    <cfRule type="cellIs" dxfId="58" priority="55" operator="equal">
      <formula>0</formula>
    </cfRule>
    <cfRule type="cellIs" dxfId="57" priority="56" operator="equal">
      <formula>"A 0-0"</formula>
    </cfRule>
  </conditionalFormatting>
  <conditionalFormatting sqref="N18:P18 N20:P20">
    <cfRule type="cellIs" dxfId="56" priority="53" operator="equal">
      <formula>0</formula>
    </cfRule>
    <cfRule type="cellIs" dxfId="55" priority="54" operator="equal">
      <formula>"A 0-0"</formula>
    </cfRule>
  </conditionalFormatting>
  <conditionalFormatting sqref="AD21:AE21">
    <cfRule type="cellIs" dxfId="54" priority="21" operator="equal">
      <formula>0</formula>
    </cfRule>
    <cfRule type="cellIs" dxfId="53" priority="22" operator="equal">
      <formula>"A 0-0"</formula>
    </cfRule>
  </conditionalFormatting>
  <conditionalFormatting sqref="AF20:AH20">
    <cfRule type="cellIs" dxfId="52" priority="13" operator="equal">
      <formula>0</formula>
    </cfRule>
    <cfRule type="cellIs" dxfId="51" priority="14" operator="equal">
      <formula>"A 0-0"</formula>
    </cfRule>
  </conditionalFormatting>
  <conditionalFormatting sqref="Q21">
    <cfRule type="cellIs" dxfId="50" priority="47" operator="equal">
      <formula>0</formula>
    </cfRule>
    <cfRule type="cellIs" dxfId="49" priority="48" operator="equal">
      <formula>"A 0-0"</formula>
    </cfRule>
  </conditionalFormatting>
  <conditionalFormatting sqref="R21:S21">
    <cfRule type="cellIs" dxfId="48" priority="45" operator="equal">
      <formula>0</formula>
    </cfRule>
    <cfRule type="cellIs" dxfId="47" priority="46" operator="equal">
      <formula>"A 0-0"</formula>
    </cfRule>
  </conditionalFormatting>
  <conditionalFormatting sqref="Q20:S20">
    <cfRule type="cellIs" dxfId="46" priority="43" operator="equal">
      <formula>0</formula>
    </cfRule>
    <cfRule type="cellIs" dxfId="45" priority="44" operator="equal">
      <formula>"A 0-0"</formula>
    </cfRule>
  </conditionalFormatting>
  <conditionalFormatting sqref="T21">
    <cfRule type="cellIs" dxfId="44" priority="41" operator="equal">
      <formula>0</formula>
    </cfRule>
    <cfRule type="cellIs" dxfId="43" priority="42" operator="equal">
      <formula>"A 0-0"</formula>
    </cfRule>
  </conditionalFormatting>
  <conditionalFormatting sqref="U21:V21">
    <cfRule type="cellIs" dxfId="42" priority="39" operator="equal">
      <formula>0</formula>
    </cfRule>
    <cfRule type="cellIs" dxfId="41" priority="40" operator="equal">
      <formula>"A 0-0"</formula>
    </cfRule>
  </conditionalFormatting>
  <conditionalFormatting sqref="T20:V20">
    <cfRule type="cellIs" dxfId="40" priority="37" operator="equal">
      <formula>0</formula>
    </cfRule>
    <cfRule type="cellIs" dxfId="39" priority="38" operator="equal">
      <formula>"A 0-0"</formula>
    </cfRule>
  </conditionalFormatting>
  <conditionalFormatting sqref="W21">
    <cfRule type="cellIs" dxfId="38" priority="35" operator="equal">
      <formula>0</formula>
    </cfRule>
    <cfRule type="cellIs" dxfId="37" priority="36" operator="equal">
      <formula>"A 0-0"</formula>
    </cfRule>
  </conditionalFormatting>
  <conditionalFormatting sqref="X21:Y21">
    <cfRule type="cellIs" dxfId="36" priority="33" operator="equal">
      <formula>0</formula>
    </cfRule>
    <cfRule type="cellIs" dxfId="35" priority="34" operator="equal">
      <formula>"A 0-0"</formula>
    </cfRule>
  </conditionalFormatting>
  <conditionalFormatting sqref="W20:Y20">
    <cfRule type="cellIs" dxfId="34" priority="31" operator="equal">
      <formula>0</formula>
    </cfRule>
    <cfRule type="cellIs" dxfId="33" priority="32" operator="equal">
      <formula>"A 0-0"</formula>
    </cfRule>
  </conditionalFormatting>
  <conditionalFormatting sqref="Z21">
    <cfRule type="cellIs" dxfId="32" priority="29" operator="equal">
      <formula>0</formula>
    </cfRule>
    <cfRule type="cellIs" dxfId="31" priority="30" operator="equal">
      <formula>"A 0-0"</formula>
    </cfRule>
  </conditionalFormatting>
  <conditionalFormatting sqref="AA21:AB21">
    <cfRule type="cellIs" dxfId="30" priority="27" operator="equal">
      <formula>0</formula>
    </cfRule>
    <cfRule type="cellIs" dxfId="29" priority="28" operator="equal">
      <formula>"A 0-0"</formula>
    </cfRule>
  </conditionalFormatting>
  <conditionalFormatting sqref="Z20:AB20">
    <cfRule type="cellIs" dxfId="28" priority="25" operator="equal">
      <formula>0</formula>
    </cfRule>
    <cfRule type="cellIs" dxfId="27" priority="26" operator="equal">
      <formula>"A 0-0"</formula>
    </cfRule>
  </conditionalFormatting>
  <conditionalFormatting sqref="AC21">
    <cfRule type="cellIs" dxfId="26" priority="23" operator="equal">
      <formula>0</formula>
    </cfRule>
    <cfRule type="cellIs" dxfId="25" priority="24" operator="equal">
      <formula>"A 0-0"</formula>
    </cfRule>
  </conditionalFormatting>
  <conditionalFormatting sqref="AC20:AE20">
    <cfRule type="cellIs" dxfId="24" priority="19" operator="equal">
      <formula>0</formula>
    </cfRule>
    <cfRule type="cellIs" dxfId="23" priority="20" operator="equal">
      <formula>"A 0-0"</formula>
    </cfRule>
  </conditionalFormatting>
  <conditionalFormatting sqref="AF21">
    <cfRule type="cellIs" dxfId="22" priority="17" operator="equal">
      <formula>0</formula>
    </cfRule>
    <cfRule type="cellIs" dxfId="21" priority="18" operator="equal">
      <formula>"A 0-0"</formula>
    </cfRule>
  </conditionalFormatting>
  <conditionalFormatting sqref="AG21:AH21">
    <cfRule type="cellIs" dxfId="20" priority="15" operator="equal">
      <formula>0</formula>
    </cfRule>
    <cfRule type="cellIs" dxfId="19" priority="16" operator="equal">
      <formula>"A 0-0"</formula>
    </cfRule>
  </conditionalFormatting>
  <conditionalFormatting sqref="AI21">
    <cfRule type="cellIs" dxfId="18" priority="11" operator="equal">
      <formula>0</formula>
    </cfRule>
    <cfRule type="cellIs" dxfId="17" priority="12" operator="equal">
      <formula>"A 0-0"</formula>
    </cfRule>
  </conditionalFormatting>
  <conditionalFormatting sqref="AJ21:AK21">
    <cfRule type="cellIs" dxfId="16" priority="9" operator="equal">
      <formula>0</formula>
    </cfRule>
    <cfRule type="cellIs" dxfId="15" priority="10" operator="equal">
      <formula>"A 0-0"</formula>
    </cfRule>
  </conditionalFormatting>
  <conditionalFormatting sqref="AI20:AK20">
    <cfRule type="cellIs" dxfId="14" priority="7" operator="equal">
      <formula>0</formula>
    </cfRule>
    <cfRule type="cellIs" dxfId="13" priority="8" operator="equal">
      <formula>"A 0-0"</formula>
    </cfRule>
  </conditionalFormatting>
  <conditionalFormatting sqref="AL21">
    <cfRule type="cellIs" dxfId="12" priority="5" operator="equal">
      <formula>0</formula>
    </cfRule>
    <cfRule type="cellIs" dxfId="11" priority="6" operator="equal">
      <formula>"A 0-0"</formula>
    </cfRule>
  </conditionalFormatting>
  <conditionalFormatting sqref="AM21:AN21">
    <cfRule type="cellIs" dxfId="10" priority="3" operator="equal">
      <formula>0</formula>
    </cfRule>
    <cfRule type="cellIs" dxfId="9" priority="4" operator="equal">
      <formula>"A 0-0"</formula>
    </cfRule>
  </conditionalFormatting>
  <conditionalFormatting sqref="AL20:AN20">
    <cfRule type="cellIs" dxfId="8" priority="1" operator="equal">
      <formula>0</formula>
    </cfRule>
    <cfRule type="cellIs" dxfId="7" priority="2" operator="equal">
      <formula>"A 0-0"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9"/>
  <sheetViews>
    <sheetView showGridLines="0" showRowColHeaders="0" zoomScaleNormal="100" workbookViewId="0">
      <selection activeCell="B3" sqref="B3"/>
    </sheetView>
  </sheetViews>
  <sheetFormatPr defaultColWidth="0" defaultRowHeight="15" zeroHeight="1" x14ac:dyDescent="0.25"/>
  <cols>
    <col min="1" max="1" width="9.140625" customWidth="1"/>
    <col min="2" max="2" width="12.5703125" customWidth="1"/>
    <col min="3" max="3" width="1.5703125" customWidth="1"/>
    <col min="4" max="4" width="18.85546875" style="5" customWidth="1"/>
    <col min="5" max="12" width="7.7109375" style="5" customWidth="1"/>
    <col min="13" max="14" width="12.7109375" style="5" customWidth="1"/>
    <col min="15" max="15" width="10.42578125" style="5" customWidth="1"/>
    <col min="16" max="16" width="10.140625" style="5" customWidth="1"/>
    <col min="17" max="17" width="9.140625" customWidth="1"/>
    <col min="18" max="42" width="9.140625" hidden="1" customWidth="1"/>
    <col min="43" max="43" width="0" hidden="1" customWidth="1"/>
    <col min="44" max="47" width="9.140625" hidden="1" customWidth="1"/>
    <col min="48" max="48" width="0" hidden="1" customWidth="1"/>
    <col min="49" max="16384" width="9.140625" hidden="1"/>
  </cols>
  <sheetData>
    <row r="1" spans="2:16" x14ac:dyDescent="0.25"/>
    <row r="2" spans="2:16" ht="15.75" thickBot="1" x14ac:dyDescent="0.3"/>
    <row r="3" spans="2:16" ht="16.5" thickTop="1" thickBot="1" x14ac:dyDescent="0.3">
      <c r="B3" s="67" t="s">
        <v>71</v>
      </c>
      <c r="D3" s="38" t="s">
        <v>0</v>
      </c>
      <c r="E3" s="36" t="s">
        <v>1</v>
      </c>
      <c r="F3" s="36" t="s">
        <v>2</v>
      </c>
      <c r="G3" s="36" t="s">
        <v>3</v>
      </c>
      <c r="H3" s="36" t="s">
        <v>4</v>
      </c>
      <c r="I3" s="36" t="s">
        <v>5</v>
      </c>
      <c r="J3" s="36" t="s">
        <v>6</v>
      </c>
      <c r="K3" s="36" t="s">
        <v>7</v>
      </c>
      <c r="L3" s="36" t="s">
        <v>56</v>
      </c>
      <c r="M3" s="46" t="s">
        <v>8</v>
      </c>
      <c r="N3" s="36" t="s">
        <v>107</v>
      </c>
      <c r="O3" s="36" t="s">
        <v>60</v>
      </c>
      <c r="P3" s="37" t="s">
        <v>61</v>
      </c>
    </row>
    <row r="4" spans="2:16" ht="15.75" thickTop="1" x14ac:dyDescent="0.25">
      <c r="B4" s="66">
        <v>1</v>
      </c>
      <c r="D4" s="104" t="s">
        <v>42</v>
      </c>
      <c r="E4" s="60">
        <f>+VLOOKUP($D4,'Men 201516'!$D$4:$M$100,2,0)+VLOOKUP($D4,'Mens 2016-17 Merit Table'!$D$4:$M$104,2,0)</f>
        <v>11</v>
      </c>
      <c r="F4" s="6">
        <f>+VLOOKUP($D4,'Men 201516'!$D$4:$M$100,3,0)+VLOOKUP($D4,'Mens 2016-17 Merit Table'!$D$4:$M$104,3,0)</f>
        <v>10</v>
      </c>
      <c r="G4" s="6">
        <f>+VLOOKUP($D4,'Men 201516'!$D$4:$M$100,4,0)+VLOOKUP($D4,'Mens 2016-17 Merit Table'!$D$4:$M$104,4,0)</f>
        <v>1</v>
      </c>
      <c r="H4" s="6">
        <f>+VLOOKUP($D4,'Men 201516'!$D$4:$M$100,5,0)+VLOOKUP($D4,'Mens 2016-17 Merit Table'!$D$4:$M$104,5,0)</f>
        <v>41</v>
      </c>
      <c r="I4" s="6">
        <f>+VLOOKUP($D4,'Men 201516'!$D$4:$M$100,6,0)+VLOOKUP($D4,'Mens 2016-17 Merit Table'!$D$4:$M$104,6,0)</f>
        <v>22</v>
      </c>
      <c r="J4" s="6">
        <f>+VLOOKUP($D4,'Men 201516'!$D$4:$M$100,7,0)+VLOOKUP($D4,'Mens 2016-17 Merit Table'!$D$4:$M$104,7,0)</f>
        <v>162.07000000000002</v>
      </c>
      <c r="K4" s="6">
        <f>+VLOOKUP($D4,'Men 201516'!$D$4:$M$100,8,0)+VLOOKUP($D4,'Mens 2016-17 Merit Table'!$D$4:$M$104,8,0)</f>
        <v>5</v>
      </c>
      <c r="L4" s="6">
        <f>+VLOOKUP($D4,'Men 201516'!$D$4:$M$100,9,0)+VLOOKUP($D4,'Mens 2016-17 Merit Table'!$D$4:$M$104,9,0)</f>
        <v>63</v>
      </c>
      <c r="M4" s="13">
        <f>IF(ISERROR((J4)/L4),0,(J4)/L4)</f>
        <v>2.5725396825396829</v>
      </c>
      <c r="N4" s="105">
        <f>IF(E4=0,"",(IF(ISERROR(F4/E4),0,(F4/E4))))</f>
        <v>0.90909090909090906</v>
      </c>
      <c r="O4" s="13">
        <f>IF(ISERROR(SUM(+(SUM((+VLOOKUP($D4,'Men 201516'!$D$4:$AR$50,41,0)*(+VLOOKUP($D4,'Men 201516'!$D$4:$AR$50,2,0)))))+(SUM((+VLOOKUP($D4,'Mens 2016-17 Merit Table'!$D$4:$AR$50,41,0)*(+VLOOKUP($D4,'Mens 2016-17 Merit Table'!$D$4:$AR$50,2,0))))))/E4),"",(SUM(+(SUM((+VLOOKUP($D4,'Men 201516'!$D$4:$AR$50,41,0)*(+VLOOKUP($D4,'Men 201516'!$D$4:$AR$50,2,0)))))+(SUM((+VLOOKUP($D4,'Mens 2016-17 Merit Table'!$D$4:$AR$50,41,0)*(+VLOOKUP($D4,'Mens 2016-17 Merit Table'!$D$4:$AR$50,2,0))))))/E4))</f>
        <v>27.305454545454548</v>
      </c>
      <c r="P4" s="43">
        <f>IF(ISERROR(O4+F4),0,(O4+F4))</f>
        <v>37.305454545454552</v>
      </c>
    </row>
    <row r="5" spans="2:16" x14ac:dyDescent="0.25">
      <c r="B5" s="64">
        <v>2</v>
      </c>
      <c r="D5" s="57" t="s">
        <v>31</v>
      </c>
      <c r="E5" s="40">
        <f>+VLOOKUP($D5,'Men 201516'!$D$4:$M$100,2,0)+VLOOKUP($D5,'Mens 2016-17 Merit Table'!$D$4:$M$104,2,0)</f>
        <v>9</v>
      </c>
      <c r="F5" s="7">
        <f>+VLOOKUP($D5,'Men 201516'!$D$4:$M$100,3,0)+VLOOKUP($D5,'Mens 2016-17 Merit Table'!$D$4:$M$104,3,0)</f>
        <v>7</v>
      </c>
      <c r="G5" s="7">
        <f>+VLOOKUP($D5,'Men 201516'!$D$4:$M$100,4,0)+VLOOKUP($D5,'Mens 2016-17 Merit Table'!$D$4:$M$104,4,0)</f>
        <v>2</v>
      </c>
      <c r="H5" s="7">
        <f>+VLOOKUP($D5,'Men 201516'!$D$4:$M$100,5,0)+VLOOKUP($D5,'Mens 2016-17 Merit Table'!$D$4:$M$104,5,0)</f>
        <v>33</v>
      </c>
      <c r="I5" s="7">
        <f>+VLOOKUP($D5,'Men 201516'!$D$4:$M$100,6,0)+VLOOKUP($D5,'Mens 2016-17 Merit Table'!$D$4:$M$104,6,0)</f>
        <v>21</v>
      </c>
      <c r="J5" s="7">
        <f>+VLOOKUP($D5,'Men 201516'!$D$4:$M$100,7,0)+VLOOKUP($D5,'Mens 2016-17 Merit Table'!$D$4:$M$104,7,0)</f>
        <v>159.51</v>
      </c>
      <c r="K5" s="7">
        <f>+VLOOKUP($D5,'Men 201516'!$D$4:$M$100,8,0)+VLOOKUP($D5,'Mens 2016-17 Merit Table'!$D$4:$M$104,8,0)</f>
        <v>2</v>
      </c>
      <c r="L5" s="7">
        <f>+VLOOKUP($D5,'Men 201516'!$D$4:$M$100,9,0)+VLOOKUP($D5,'Mens 2016-17 Merit Table'!$D$4:$M$104,9,0)</f>
        <v>54</v>
      </c>
      <c r="M5" s="1">
        <f>IF(ISERROR((J5)/L5),0,(J5)/L5)</f>
        <v>2.9538888888888888</v>
      </c>
      <c r="N5" s="106">
        <f>IF(E5=0,"",(IF(ISERROR(F5/E5),0,(F5/E5))))</f>
        <v>0.77777777777777779</v>
      </c>
      <c r="O5" s="1">
        <f>IF(ISERROR(SUM(+(SUM((+VLOOKUP($D5,'Men 201516'!$D$4:$AR$50,41,0)*(+VLOOKUP($D5,'Men 201516'!$D$4:$AR$50,2,0)))))+(SUM((+VLOOKUP($D5,'Mens 2016-17 Merit Table'!$D$4:$AR$50,41,0)*(+VLOOKUP($D5,'Mens 2016-17 Merit Table'!$D$4:$AR$50,2,0))))))/E5),"",(SUM(+(SUM((+VLOOKUP($D5,'Men 201516'!$D$4:$AR$50,41,0)*(+VLOOKUP($D5,'Men 201516'!$D$4:$AR$50,2,0)))))+(SUM((+VLOOKUP($D5,'Mens 2016-17 Merit Table'!$D$4:$AR$50,41,0)*(+VLOOKUP($D5,'Mens 2016-17 Merit Table'!$D$4:$AR$50,2,0))))))/E5))</f>
        <v>27.922222222222224</v>
      </c>
      <c r="P5" s="2">
        <f>IF(ISERROR(O5+F5),0,(O5+F5))</f>
        <v>34.922222222222224</v>
      </c>
    </row>
    <row r="6" spans="2:16" x14ac:dyDescent="0.25">
      <c r="B6" s="64">
        <v>3</v>
      </c>
      <c r="D6" s="57" t="s">
        <v>68</v>
      </c>
      <c r="E6" s="40">
        <f>+VLOOKUP($D6,'Men 201516'!$D$4:$M$100,2,0)+VLOOKUP($D6,'Mens 2016-17 Merit Table'!$D$4:$M$104,2,0)</f>
        <v>11</v>
      </c>
      <c r="F6" s="7">
        <f>+VLOOKUP($D6,'Men 201516'!$D$4:$M$100,3,0)+VLOOKUP($D6,'Mens 2016-17 Merit Table'!$D$4:$M$104,3,0)</f>
        <v>8</v>
      </c>
      <c r="G6" s="7">
        <f>+VLOOKUP($D6,'Men 201516'!$D$4:$M$100,4,0)+VLOOKUP($D6,'Mens 2016-17 Merit Table'!$D$4:$M$104,4,0)</f>
        <v>3</v>
      </c>
      <c r="H6" s="7">
        <f>+VLOOKUP($D6,'Men 201516'!$D$4:$M$100,5,0)+VLOOKUP($D6,'Mens 2016-17 Merit Table'!$D$4:$M$104,5,0)</f>
        <v>35</v>
      </c>
      <c r="I6" s="7">
        <f>+VLOOKUP($D6,'Men 201516'!$D$4:$M$100,6,0)+VLOOKUP($D6,'Mens 2016-17 Merit Table'!$D$4:$M$104,6,0)</f>
        <v>24</v>
      </c>
      <c r="J6" s="7">
        <f>+VLOOKUP($D6,'Men 201516'!$D$4:$M$100,7,0)+VLOOKUP($D6,'Mens 2016-17 Merit Table'!$D$4:$M$104,7,0)</f>
        <v>123.66000000000001</v>
      </c>
      <c r="K6" s="7">
        <f>+VLOOKUP($D6,'Men 201516'!$D$4:$M$100,8,0)+VLOOKUP($D6,'Mens 2016-17 Merit Table'!$D$4:$M$104,8,0)</f>
        <v>2</v>
      </c>
      <c r="L6" s="7">
        <f>+VLOOKUP($D6,'Men 201516'!$D$4:$M$100,9,0)+VLOOKUP($D6,'Mens 2016-17 Merit Table'!$D$4:$M$104,9,0)</f>
        <v>59</v>
      </c>
      <c r="M6" s="1">
        <f>IF(ISERROR((J6)/L6),0,(J6)/L6)</f>
        <v>2.0959322033898307</v>
      </c>
      <c r="N6" s="106">
        <f>IF(E6=0,"",(IF(ISERROR(F6/E6),0,(F6/E6))))</f>
        <v>0.72727272727272729</v>
      </c>
      <c r="O6" s="1">
        <f>IF(ISERROR(SUM(+(SUM((+VLOOKUP($D6,'Men 201516'!$D$4:$AR$50,41,0)*(+VLOOKUP($D6,'Men 201516'!$D$4:$AR$50,2,0)))))+(SUM((+VLOOKUP($D6,'Mens 2016-17 Merit Table'!$D$4:$AR$50,41,0)*(+VLOOKUP($D6,'Mens 2016-17 Merit Table'!$D$4:$AR$50,2,0))))))/E6),"",(SUM(+(SUM((+VLOOKUP($D6,'Men 201516'!$D$4:$AR$50,41,0)*(+VLOOKUP($D6,'Men 201516'!$D$4:$AR$50,2,0)))))+(SUM((+VLOOKUP($D6,'Mens 2016-17 Merit Table'!$D$4:$AR$50,41,0)*(+VLOOKUP($D6,'Mens 2016-17 Merit Table'!$D$4:$AR$50,2,0))))))/E6))</f>
        <v>25.529999999999998</v>
      </c>
      <c r="P6" s="2">
        <f>IF(ISERROR(O6+F6),0,(O6+F6))</f>
        <v>33.53</v>
      </c>
    </row>
    <row r="7" spans="2:16" x14ac:dyDescent="0.25">
      <c r="B7" s="64">
        <v>4</v>
      </c>
      <c r="D7" s="57" t="s">
        <v>28</v>
      </c>
      <c r="E7" s="40">
        <f>+VLOOKUP($D7,'Men 201516'!$D$4:$M$100,2,0)+VLOOKUP($D7,'Mens 2016-17 Merit Table'!$D$4:$M$104,2,0)</f>
        <v>11</v>
      </c>
      <c r="F7" s="7">
        <f>+VLOOKUP($D7,'Men 201516'!$D$4:$M$100,3,0)+VLOOKUP($D7,'Mens 2016-17 Merit Table'!$D$4:$M$104,3,0)</f>
        <v>8</v>
      </c>
      <c r="G7" s="7">
        <f>+VLOOKUP($D7,'Men 201516'!$D$4:$M$100,4,0)+VLOOKUP($D7,'Mens 2016-17 Merit Table'!$D$4:$M$104,4,0)</f>
        <v>3</v>
      </c>
      <c r="H7" s="7">
        <f>+VLOOKUP($D7,'Men 201516'!$D$4:$M$100,5,0)+VLOOKUP($D7,'Mens 2016-17 Merit Table'!$D$4:$M$104,5,0)</f>
        <v>29</v>
      </c>
      <c r="I7" s="7">
        <f>+VLOOKUP($D7,'Men 201516'!$D$4:$M$100,6,0)+VLOOKUP($D7,'Mens 2016-17 Merit Table'!$D$4:$M$104,6,0)</f>
        <v>21</v>
      </c>
      <c r="J7" s="7">
        <f>+VLOOKUP($D7,'Men 201516'!$D$4:$M$100,7,0)+VLOOKUP($D7,'Mens 2016-17 Merit Table'!$D$4:$M$104,7,0)</f>
        <v>83.18</v>
      </c>
      <c r="K7" s="7">
        <f>+VLOOKUP($D7,'Men 201516'!$D$4:$M$100,8,0)+VLOOKUP($D7,'Mens 2016-17 Merit Table'!$D$4:$M$104,8,0)</f>
        <v>2</v>
      </c>
      <c r="L7" s="7">
        <f>+VLOOKUP($D7,'Men 201516'!$D$4:$M$100,9,0)+VLOOKUP($D7,'Mens 2016-17 Merit Table'!$D$4:$M$104,9,0)</f>
        <v>50</v>
      </c>
      <c r="M7" s="1">
        <f>IF(ISERROR((J7)/L7),0,(J7)/L7)</f>
        <v>1.6636000000000002</v>
      </c>
      <c r="N7" s="106">
        <f>IF(E7=0,"",(IF(ISERROR(F7/E7),0,(F7/E7))))</f>
        <v>0.72727272727272729</v>
      </c>
      <c r="O7" s="1">
        <f>IF(ISERROR(SUM(+(SUM((+VLOOKUP($D7,'Men 201516'!$D$4:$AR$50,41,0)*(+VLOOKUP($D7,'Men 201516'!$D$4:$AR$50,2,0)))))+(SUM((+VLOOKUP($D7,'Mens 2016-17 Merit Table'!$D$4:$AR$50,41,0)*(+VLOOKUP($D7,'Mens 2016-17 Merit Table'!$D$4:$AR$50,2,0))))))/E7),"",(SUM(+(SUM((+VLOOKUP($D7,'Men 201516'!$D$4:$AR$50,41,0)*(+VLOOKUP($D7,'Men 201516'!$D$4:$AR$50,2,0)))))+(SUM((+VLOOKUP($D7,'Mens 2016-17 Merit Table'!$D$4:$AR$50,41,0)*(+VLOOKUP($D7,'Mens 2016-17 Merit Table'!$D$4:$AR$50,2,0))))))/E7))</f>
        <v>24.598181818181818</v>
      </c>
      <c r="P7" s="2">
        <f>IF(ISERROR(O7+F7),0,(O7+F7))</f>
        <v>32.598181818181814</v>
      </c>
    </row>
    <row r="8" spans="2:16" x14ac:dyDescent="0.25">
      <c r="B8" s="64">
        <v>5</v>
      </c>
      <c r="D8" s="57" t="s">
        <v>27</v>
      </c>
      <c r="E8" s="40">
        <f>+VLOOKUP($D8,'Men 201516'!$D$4:$M$100,2,0)+VLOOKUP($D8,'Mens 2016-17 Merit Table'!$D$4:$M$104,2,0)</f>
        <v>11</v>
      </c>
      <c r="F8" s="7">
        <f>+VLOOKUP($D8,'Men 201516'!$D$4:$M$100,3,0)+VLOOKUP($D8,'Mens 2016-17 Merit Table'!$D$4:$M$104,3,0)</f>
        <v>8</v>
      </c>
      <c r="G8" s="7">
        <f>+VLOOKUP($D8,'Men 201516'!$D$4:$M$100,4,0)+VLOOKUP($D8,'Mens 2016-17 Merit Table'!$D$4:$M$104,4,0)</f>
        <v>3</v>
      </c>
      <c r="H8" s="7">
        <f>+VLOOKUP($D8,'Men 201516'!$D$4:$M$100,5,0)+VLOOKUP($D8,'Mens 2016-17 Merit Table'!$D$4:$M$104,5,0)</f>
        <v>38</v>
      </c>
      <c r="I8" s="7">
        <f>+VLOOKUP($D8,'Men 201516'!$D$4:$M$100,6,0)+VLOOKUP($D8,'Mens 2016-17 Merit Table'!$D$4:$M$104,6,0)</f>
        <v>28</v>
      </c>
      <c r="J8" s="7">
        <f>+VLOOKUP($D8,'Men 201516'!$D$4:$M$100,7,0)+VLOOKUP($D8,'Mens 2016-17 Merit Table'!$D$4:$M$104,7,0)</f>
        <v>125.27999999999999</v>
      </c>
      <c r="K8" s="7">
        <f>+VLOOKUP($D8,'Men 201516'!$D$4:$M$100,8,0)+VLOOKUP($D8,'Mens 2016-17 Merit Table'!$D$4:$M$104,8,0)</f>
        <v>0</v>
      </c>
      <c r="L8" s="7">
        <f>+VLOOKUP($D8,'Men 201516'!$D$4:$M$100,9,0)+VLOOKUP($D8,'Mens 2016-17 Merit Table'!$D$4:$M$104,9,0)</f>
        <v>66</v>
      </c>
      <c r="M8" s="1">
        <f>IF(ISERROR((J8)/L8),0,(J8)/L8)</f>
        <v>1.898181818181818</v>
      </c>
      <c r="N8" s="106">
        <f>IF(E8=0,"",(IF(ISERROR(F8/E8),0,(F8/E8))))</f>
        <v>0.72727272727272729</v>
      </c>
      <c r="O8" s="1">
        <f>IF(ISERROR(SUM(+(SUM((+VLOOKUP($D8,'Men 201516'!$D$4:$AR$50,41,0)*(+VLOOKUP($D8,'Men 201516'!$D$4:$AR$50,2,0)))))+(SUM((+VLOOKUP($D8,'Mens 2016-17 Merit Table'!$D$4:$AR$50,41,0)*(+VLOOKUP($D8,'Mens 2016-17 Merit Table'!$D$4:$AR$50,2,0))))))/E8),"",(SUM(+(SUM((+VLOOKUP($D8,'Men 201516'!$D$4:$AR$50,41,0)*(+VLOOKUP($D8,'Men 201516'!$D$4:$AR$50,2,0)))))+(SUM((+VLOOKUP($D8,'Mens 2016-17 Merit Table'!$D$4:$AR$50,41,0)*(+VLOOKUP($D8,'Mens 2016-17 Merit Table'!$D$4:$AR$50,2,0))))))/E8))</f>
        <v>24.535454545454545</v>
      </c>
      <c r="P8" s="2">
        <f>IF(ISERROR(O8+F8),0,(O8+F8))</f>
        <v>32.535454545454542</v>
      </c>
    </row>
    <row r="9" spans="2:16" x14ac:dyDescent="0.25">
      <c r="B9" s="66">
        <v>6</v>
      </c>
      <c r="D9" s="57" t="s">
        <v>37</v>
      </c>
      <c r="E9" s="40">
        <f>+VLOOKUP($D9,'Men 201516'!$D$4:$M$100,2,0)+VLOOKUP($D9,'Mens 2016-17 Merit Table'!$D$4:$M$104,2,0)</f>
        <v>11</v>
      </c>
      <c r="F9" s="7">
        <f>+VLOOKUP($D9,'Men 201516'!$D$4:$M$100,3,0)+VLOOKUP($D9,'Mens 2016-17 Merit Table'!$D$4:$M$104,3,0)</f>
        <v>7</v>
      </c>
      <c r="G9" s="7">
        <f>+VLOOKUP($D9,'Men 201516'!$D$4:$M$100,4,0)+VLOOKUP($D9,'Mens 2016-17 Merit Table'!$D$4:$M$104,4,0)</f>
        <v>4</v>
      </c>
      <c r="H9" s="7">
        <f>+VLOOKUP($D9,'Men 201516'!$D$4:$M$100,5,0)+VLOOKUP($D9,'Mens 2016-17 Merit Table'!$D$4:$M$104,5,0)</f>
        <v>28</v>
      </c>
      <c r="I9" s="7">
        <f>+VLOOKUP($D9,'Men 201516'!$D$4:$M$100,6,0)+VLOOKUP($D9,'Mens 2016-17 Merit Table'!$D$4:$M$104,6,0)</f>
        <v>17</v>
      </c>
      <c r="J9" s="7">
        <f>+VLOOKUP($D9,'Men 201516'!$D$4:$M$100,7,0)+VLOOKUP($D9,'Mens 2016-17 Merit Table'!$D$4:$M$104,7,0)</f>
        <v>76.360000000000014</v>
      </c>
      <c r="K9" s="7">
        <f>+VLOOKUP($D9,'Men 201516'!$D$4:$M$100,8,0)+VLOOKUP($D9,'Mens 2016-17 Merit Table'!$D$4:$M$104,8,0)</f>
        <v>2</v>
      </c>
      <c r="L9" s="7">
        <f>+VLOOKUP($D9,'Men 201516'!$D$4:$M$100,9,0)+VLOOKUP($D9,'Mens 2016-17 Merit Table'!$D$4:$M$104,9,0)</f>
        <v>45</v>
      </c>
      <c r="M9" s="1">
        <f>IF(ISERROR((J9)/L9),0,(J9)/L9)</f>
        <v>1.6968888888888891</v>
      </c>
      <c r="N9" s="106">
        <f>IF(E9=0,"",(IF(ISERROR(F9/E9),0,(F9/E9))))</f>
        <v>0.63636363636363635</v>
      </c>
      <c r="O9" s="1">
        <f>IF(ISERROR(SUM(+(SUM((+VLOOKUP($D9,'Men 201516'!$D$4:$AR$50,41,0)*(+VLOOKUP($D9,'Men 201516'!$D$4:$AR$50,2,0)))))+(SUM((+VLOOKUP($D9,'Mens 2016-17 Merit Table'!$D$4:$AR$50,41,0)*(+VLOOKUP($D9,'Mens 2016-17 Merit Table'!$D$4:$AR$50,2,0))))))/E9),"",(SUM(+(SUM((+VLOOKUP($D9,'Men 201516'!$D$4:$AR$50,41,0)*(+VLOOKUP($D9,'Men 201516'!$D$4:$AR$50,2,0)))))+(SUM((+VLOOKUP($D9,'Mens 2016-17 Merit Table'!$D$4:$AR$50,41,0)*(+VLOOKUP($D9,'Mens 2016-17 Merit Table'!$D$4:$AR$50,2,0))))))/E9))</f>
        <v>23.088181818181816</v>
      </c>
      <c r="P9" s="2">
        <f>IF(ISERROR(O9+F9),0,(O9+F9))</f>
        <v>30.088181818181816</v>
      </c>
    </row>
    <row r="10" spans="2:16" x14ac:dyDescent="0.25">
      <c r="B10" s="64">
        <v>7</v>
      </c>
      <c r="D10" s="57" t="s">
        <v>24</v>
      </c>
      <c r="E10" s="40">
        <f>+VLOOKUP($D10,'Men 201516'!$D$4:$M$100,2,0)+VLOOKUP($D10,'Mens 2016-17 Merit Table'!$D$4:$M$104,2,0)</f>
        <v>11</v>
      </c>
      <c r="F10" s="7">
        <f>+VLOOKUP($D10,'Men 201516'!$D$4:$M$100,3,0)+VLOOKUP($D10,'Mens 2016-17 Merit Table'!$D$4:$M$104,3,0)</f>
        <v>4</v>
      </c>
      <c r="G10" s="7">
        <f>+VLOOKUP($D10,'Men 201516'!$D$4:$M$100,4,0)+VLOOKUP($D10,'Mens 2016-17 Merit Table'!$D$4:$M$104,4,0)</f>
        <v>7</v>
      </c>
      <c r="H10" s="7">
        <f>+VLOOKUP($D10,'Men 201516'!$D$4:$M$100,5,0)+VLOOKUP($D10,'Mens 2016-17 Merit Table'!$D$4:$M$104,5,0)</f>
        <v>29</v>
      </c>
      <c r="I10" s="7">
        <f>+VLOOKUP($D10,'Men 201516'!$D$4:$M$100,6,0)+VLOOKUP($D10,'Mens 2016-17 Merit Table'!$D$4:$M$104,6,0)</f>
        <v>34</v>
      </c>
      <c r="J10" s="7">
        <f>+VLOOKUP($D10,'Men 201516'!$D$4:$M$100,7,0)+VLOOKUP($D10,'Mens 2016-17 Merit Table'!$D$4:$M$104,7,0)</f>
        <v>112.06</v>
      </c>
      <c r="K10" s="7">
        <f>+VLOOKUP($D10,'Men 201516'!$D$4:$M$100,8,0)+VLOOKUP($D10,'Mens 2016-17 Merit Table'!$D$4:$M$104,8,0)</f>
        <v>6</v>
      </c>
      <c r="L10" s="7">
        <f>+VLOOKUP($D10,'Men 201516'!$D$4:$M$100,9,0)+VLOOKUP($D10,'Mens 2016-17 Merit Table'!$D$4:$M$104,9,0)</f>
        <v>63</v>
      </c>
      <c r="M10" s="1">
        <f>IF(ISERROR((J10)/L10),0,(J10)/L10)</f>
        <v>1.7787301587301587</v>
      </c>
      <c r="N10" s="106">
        <f>IF(E10=0,"",(IF(ISERROR(F10/E10),0,(F10/E10))))</f>
        <v>0.36363636363636365</v>
      </c>
      <c r="O10" s="1">
        <f>IF(ISERROR(SUM(+(SUM((+VLOOKUP($D10,'Men 201516'!$D$4:$AR$50,41,0)*(+VLOOKUP($D10,'Men 201516'!$D$4:$AR$50,2,0)))))+(SUM((+VLOOKUP($D10,'Mens 2016-17 Merit Table'!$D$4:$AR$50,41,0)*(+VLOOKUP($D10,'Mens 2016-17 Merit Table'!$D$4:$AR$50,2,0))))))/E10),"",(SUM(+(SUM((+VLOOKUP($D10,'Men 201516'!$D$4:$AR$50,41,0)*(+VLOOKUP($D10,'Men 201516'!$D$4:$AR$50,2,0)))))+(SUM((+VLOOKUP($D10,'Mens 2016-17 Merit Table'!$D$4:$AR$50,41,0)*(+VLOOKUP($D10,'Mens 2016-17 Merit Table'!$D$4:$AR$50,2,0))))))/E10))</f>
        <v>26.01</v>
      </c>
      <c r="P10" s="2">
        <f>IF(ISERROR(O10+F10),0,(O10+F10))</f>
        <v>30.01</v>
      </c>
    </row>
    <row r="11" spans="2:16" x14ac:dyDescent="0.25">
      <c r="B11" s="64">
        <v>9</v>
      </c>
      <c r="D11" s="57" t="s">
        <v>45</v>
      </c>
      <c r="E11" s="40">
        <f>+VLOOKUP($D11,'Men 201516'!$D$4:$M$100,2,0)+VLOOKUP($D11,'Mens 2016-17 Merit Table'!$D$4:$M$104,2,0)</f>
        <v>11</v>
      </c>
      <c r="F11" s="7">
        <f>+VLOOKUP($D11,'Men 201516'!$D$4:$M$100,3,0)+VLOOKUP($D11,'Mens 2016-17 Merit Table'!$D$4:$M$104,3,0)</f>
        <v>5</v>
      </c>
      <c r="G11" s="7">
        <f>+VLOOKUP($D11,'Men 201516'!$D$4:$M$100,4,0)+VLOOKUP($D11,'Mens 2016-17 Merit Table'!$D$4:$M$104,4,0)</f>
        <v>6</v>
      </c>
      <c r="H11" s="7">
        <f>+VLOOKUP($D11,'Men 201516'!$D$4:$M$100,5,0)+VLOOKUP($D11,'Mens 2016-17 Merit Table'!$D$4:$M$104,5,0)</f>
        <v>27</v>
      </c>
      <c r="I11" s="7">
        <f>+VLOOKUP($D11,'Men 201516'!$D$4:$M$100,6,0)+VLOOKUP($D11,'Mens 2016-17 Merit Table'!$D$4:$M$104,6,0)</f>
        <v>36</v>
      </c>
      <c r="J11" s="7">
        <f>+VLOOKUP($D11,'Men 201516'!$D$4:$M$100,7,0)+VLOOKUP($D11,'Mens 2016-17 Merit Table'!$D$4:$M$104,7,0)</f>
        <v>117.13999999999999</v>
      </c>
      <c r="K11" s="7">
        <f>+VLOOKUP($D11,'Men 201516'!$D$4:$M$100,8,0)+VLOOKUP($D11,'Mens 2016-17 Merit Table'!$D$4:$M$104,8,0)</f>
        <v>4</v>
      </c>
      <c r="L11" s="7">
        <f>+VLOOKUP($D11,'Men 201516'!$D$4:$M$100,9,0)+VLOOKUP($D11,'Mens 2016-17 Merit Table'!$D$4:$M$104,9,0)</f>
        <v>63</v>
      </c>
      <c r="M11" s="1">
        <f>IF(ISERROR((J11)/L11),0,(J11)/L11)</f>
        <v>1.8593650793650791</v>
      </c>
      <c r="N11" s="106">
        <f>IF(E11=0,"",(IF(ISERROR(F11/E11),0,(F11/E11))))</f>
        <v>0.45454545454545453</v>
      </c>
      <c r="O11" s="1">
        <f>IF(ISERROR(SUM(+(SUM((+VLOOKUP($D11,'Men 201516'!$D$4:$AR$50,41,0)*(+VLOOKUP($D11,'Men 201516'!$D$4:$AR$50,2,0)))))+(SUM((+VLOOKUP($D11,'Mens 2016-17 Merit Table'!$D$4:$AR$50,41,0)*(+VLOOKUP($D11,'Mens 2016-17 Merit Table'!$D$4:$AR$50,2,0))))))/E11),"",(SUM(+(SUM((+VLOOKUP($D11,'Men 201516'!$D$4:$AR$50,41,0)*(+VLOOKUP($D11,'Men 201516'!$D$4:$AR$50,2,0)))))+(SUM((+VLOOKUP($D11,'Mens 2016-17 Merit Table'!$D$4:$AR$50,41,0)*(+VLOOKUP($D11,'Mens 2016-17 Merit Table'!$D$4:$AR$50,2,0))))))/E11))</f>
        <v>24.417272727272731</v>
      </c>
      <c r="P11" s="2">
        <f>IF(ISERROR(O11+F11),0,(O11+F11))</f>
        <v>29.417272727272731</v>
      </c>
    </row>
    <row r="12" spans="2:16" x14ac:dyDescent="0.25">
      <c r="B12" s="64">
        <v>10</v>
      </c>
      <c r="D12" s="57" t="s">
        <v>22</v>
      </c>
      <c r="E12" s="40">
        <f>+VLOOKUP($D12,'Men 201516'!$D$4:$M$100,2,0)+VLOOKUP($D12,'Mens 2016-17 Merit Table'!$D$4:$M$104,2,0)</f>
        <v>11</v>
      </c>
      <c r="F12" s="7">
        <f>+VLOOKUP($D12,'Men 201516'!$D$4:$M$100,3,0)+VLOOKUP($D12,'Mens 2016-17 Merit Table'!$D$4:$M$104,3,0)</f>
        <v>6</v>
      </c>
      <c r="G12" s="7">
        <f>+VLOOKUP($D12,'Men 201516'!$D$4:$M$100,4,0)+VLOOKUP($D12,'Mens 2016-17 Merit Table'!$D$4:$M$104,4,0)</f>
        <v>5</v>
      </c>
      <c r="H12" s="7">
        <f>+VLOOKUP($D12,'Men 201516'!$D$4:$M$100,5,0)+VLOOKUP($D12,'Mens 2016-17 Merit Table'!$D$4:$M$104,5,0)</f>
        <v>24</v>
      </c>
      <c r="I12" s="7">
        <f>+VLOOKUP($D12,'Men 201516'!$D$4:$M$100,6,0)+VLOOKUP($D12,'Mens 2016-17 Merit Table'!$D$4:$M$104,6,0)</f>
        <v>23</v>
      </c>
      <c r="J12" s="7">
        <f>+VLOOKUP($D12,'Men 201516'!$D$4:$M$100,7,0)+VLOOKUP($D12,'Mens 2016-17 Merit Table'!$D$4:$M$104,7,0)</f>
        <v>81.59</v>
      </c>
      <c r="K12" s="7">
        <f>+VLOOKUP($D12,'Men 201516'!$D$4:$M$100,8,0)+VLOOKUP($D12,'Mens 2016-17 Merit Table'!$D$4:$M$104,8,0)</f>
        <v>2</v>
      </c>
      <c r="L12" s="7">
        <f>+VLOOKUP($D12,'Men 201516'!$D$4:$M$100,9,0)+VLOOKUP($D12,'Mens 2016-17 Merit Table'!$D$4:$M$104,9,0)</f>
        <v>47</v>
      </c>
      <c r="M12" s="1">
        <f>IF(ISERROR((J12)/L12),0,(J12)/L12)</f>
        <v>1.7359574468085106</v>
      </c>
      <c r="N12" s="106">
        <f>IF(E12=0,"",(IF(ISERROR(F12/E12),0,(F12/E12))))</f>
        <v>0.54545454545454541</v>
      </c>
      <c r="O12" s="1">
        <f>IF(ISERROR(SUM(+(SUM((+VLOOKUP($D12,'Men 201516'!$D$4:$AR$50,41,0)*(+VLOOKUP($D12,'Men 201516'!$D$4:$AR$50,2,0)))))+(SUM((+VLOOKUP($D12,'Mens 2016-17 Merit Table'!$D$4:$AR$50,41,0)*(+VLOOKUP($D12,'Mens 2016-17 Merit Table'!$D$4:$AR$50,2,0))))))/E12),"",(SUM(+(SUM((+VLOOKUP($D12,'Men 201516'!$D$4:$AR$50,41,0)*(+VLOOKUP($D12,'Men 201516'!$D$4:$AR$50,2,0)))))+(SUM((+VLOOKUP($D12,'Mens 2016-17 Merit Table'!$D$4:$AR$50,41,0)*(+VLOOKUP($D12,'Mens 2016-17 Merit Table'!$D$4:$AR$50,2,0))))))/E12))</f>
        <v>23.364545454545453</v>
      </c>
      <c r="P12" s="2">
        <f>IF(ISERROR(O12+F12),0,(O12+F12))</f>
        <v>29.364545454545453</v>
      </c>
    </row>
    <row r="13" spans="2:16" x14ac:dyDescent="0.25">
      <c r="B13" s="66">
        <v>11</v>
      </c>
      <c r="D13" s="57" t="s">
        <v>43</v>
      </c>
      <c r="E13" s="40">
        <f>+VLOOKUP($D13,'Men 201516'!$D$4:$M$100,2,0)+VLOOKUP($D13,'Mens 2016-17 Merit Table'!$D$4:$M$104,2,0)</f>
        <v>11</v>
      </c>
      <c r="F13" s="7">
        <f>+VLOOKUP($D13,'Men 201516'!$D$4:$M$100,3,0)+VLOOKUP($D13,'Mens 2016-17 Merit Table'!$D$4:$M$104,3,0)</f>
        <v>4</v>
      </c>
      <c r="G13" s="7">
        <f>+VLOOKUP($D13,'Men 201516'!$D$4:$M$100,4,0)+VLOOKUP($D13,'Mens 2016-17 Merit Table'!$D$4:$M$104,4,0)</f>
        <v>7</v>
      </c>
      <c r="H13" s="7">
        <f>+VLOOKUP($D13,'Men 201516'!$D$4:$M$100,5,0)+VLOOKUP($D13,'Mens 2016-17 Merit Table'!$D$4:$M$104,5,0)</f>
        <v>27</v>
      </c>
      <c r="I13" s="7">
        <f>+VLOOKUP($D13,'Men 201516'!$D$4:$M$100,6,0)+VLOOKUP($D13,'Mens 2016-17 Merit Table'!$D$4:$M$104,6,0)</f>
        <v>35</v>
      </c>
      <c r="J13" s="7">
        <f>+VLOOKUP($D13,'Men 201516'!$D$4:$M$100,7,0)+VLOOKUP($D13,'Mens 2016-17 Merit Table'!$D$4:$M$104,7,0)</f>
        <v>121.85</v>
      </c>
      <c r="K13" s="7">
        <f>+VLOOKUP($D13,'Men 201516'!$D$4:$M$100,8,0)+VLOOKUP($D13,'Mens 2016-17 Merit Table'!$D$4:$M$104,8,0)</f>
        <v>1</v>
      </c>
      <c r="L13" s="7">
        <f>+VLOOKUP($D13,'Men 201516'!$D$4:$M$100,9,0)+VLOOKUP($D13,'Mens 2016-17 Merit Table'!$D$4:$M$104,9,0)</f>
        <v>62</v>
      </c>
      <c r="M13" s="1">
        <f>IF(ISERROR((J13)/L13),0,(J13)/L13)</f>
        <v>1.9653225806451613</v>
      </c>
      <c r="N13" s="106">
        <f>IF(E13=0,"",(IF(ISERROR(F13/E13),0,(F13/E13))))</f>
        <v>0.36363636363636365</v>
      </c>
      <c r="O13" s="1">
        <f>IF(ISERROR(SUM(+(SUM((+VLOOKUP($D13,'Men 201516'!$D$4:$AR$50,41,0)*(+VLOOKUP($D13,'Men 201516'!$D$4:$AR$50,2,0)))))+(SUM((+VLOOKUP($D13,'Mens 2016-17 Merit Table'!$D$4:$AR$50,41,0)*(+VLOOKUP($D13,'Mens 2016-17 Merit Table'!$D$4:$AR$50,2,0))))))/E13),"",(SUM(+(SUM((+VLOOKUP($D13,'Men 201516'!$D$4:$AR$50,41,0)*(+VLOOKUP($D13,'Men 201516'!$D$4:$AR$50,2,0)))))+(SUM((+VLOOKUP($D13,'Mens 2016-17 Merit Table'!$D$4:$AR$50,41,0)*(+VLOOKUP($D13,'Mens 2016-17 Merit Table'!$D$4:$AR$50,2,0))))))/E13))</f>
        <v>25.015454545454546</v>
      </c>
      <c r="P13" s="2">
        <f>IF(ISERROR(O13+F13),0,(O13+F13))</f>
        <v>29.015454545454546</v>
      </c>
    </row>
    <row r="14" spans="2:16" x14ac:dyDescent="0.25">
      <c r="B14" s="64">
        <v>12</v>
      </c>
      <c r="D14" s="57" t="s">
        <v>63</v>
      </c>
      <c r="E14" s="40">
        <f>+VLOOKUP($D14,'Men 201516'!$D$4:$M$100,2,0)+VLOOKUP($D14,'Mens 2016-17 Merit Table'!$D$4:$M$104,2,0)</f>
        <v>11</v>
      </c>
      <c r="F14" s="7">
        <f>+VLOOKUP($D14,'Men 201516'!$D$4:$M$100,3,0)+VLOOKUP($D14,'Mens 2016-17 Merit Table'!$D$4:$M$104,3,0)</f>
        <v>4</v>
      </c>
      <c r="G14" s="7">
        <f>+VLOOKUP($D14,'Men 201516'!$D$4:$M$100,4,0)+VLOOKUP($D14,'Mens 2016-17 Merit Table'!$D$4:$M$104,4,0)</f>
        <v>7</v>
      </c>
      <c r="H14" s="7">
        <f>+VLOOKUP($D14,'Men 201516'!$D$4:$M$100,5,0)+VLOOKUP($D14,'Mens 2016-17 Merit Table'!$D$4:$M$104,5,0)</f>
        <v>26</v>
      </c>
      <c r="I14" s="7">
        <f>+VLOOKUP($D14,'Men 201516'!$D$4:$M$100,6,0)+VLOOKUP($D14,'Mens 2016-17 Merit Table'!$D$4:$M$104,6,0)</f>
        <v>34</v>
      </c>
      <c r="J14" s="7">
        <f>+VLOOKUP($D14,'Men 201516'!$D$4:$M$100,7,0)+VLOOKUP($D14,'Mens 2016-17 Merit Table'!$D$4:$M$104,7,0)</f>
        <v>117.02000000000001</v>
      </c>
      <c r="K14" s="7">
        <f>+VLOOKUP($D14,'Men 201516'!$D$4:$M$100,8,0)+VLOOKUP($D14,'Mens 2016-17 Merit Table'!$D$4:$M$104,8,0)</f>
        <v>2</v>
      </c>
      <c r="L14" s="7">
        <f>+VLOOKUP($D14,'Men 201516'!$D$4:$M$100,9,0)+VLOOKUP($D14,'Mens 2016-17 Merit Table'!$D$4:$M$104,9,0)</f>
        <v>60</v>
      </c>
      <c r="M14" s="1">
        <f>IF(ISERROR((J14)/L14),0,(J14)/L14)</f>
        <v>1.9503333333333335</v>
      </c>
      <c r="N14" s="106">
        <f>IF(E14=0,"",(IF(ISERROR(F14/E14),0,(F14/E14))))</f>
        <v>0.36363636363636365</v>
      </c>
      <c r="O14" s="1">
        <f>IF(ISERROR(SUM(+(SUM((+VLOOKUP($D14,'Men 201516'!$D$4:$AR$50,41,0)*(+VLOOKUP($D14,'Men 201516'!$D$4:$AR$50,2,0)))))+(SUM((+VLOOKUP($D14,'Mens 2016-17 Merit Table'!$D$4:$AR$50,41,0)*(+VLOOKUP($D14,'Mens 2016-17 Merit Table'!$D$4:$AR$50,2,0))))))/E14),"",(SUM(+(SUM((+VLOOKUP($D14,'Men 201516'!$D$4:$AR$50,41,0)*(+VLOOKUP($D14,'Men 201516'!$D$4:$AR$50,2,0)))))+(SUM((+VLOOKUP($D14,'Mens 2016-17 Merit Table'!$D$4:$AR$50,41,0)*(+VLOOKUP($D14,'Mens 2016-17 Merit Table'!$D$4:$AR$50,2,0))))))/E14))</f>
        <v>24.529999999999998</v>
      </c>
      <c r="P14" s="2">
        <f>IF(ISERROR(O14+F14),0,(O14+F14))</f>
        <v>28.529999999999998</v>
      </c>
    </row>
    <row r="15" spans="2:16" x14ac:dyDescent="0.25">
      <c r="B15" s="64">
        <v>13</v>
      </c>
      <c r="D15" s="57" t="s">
        <v>29</v>
      </c>
      <c r="E15" s="40">
        <f>+VLOOKUP($D15,'Men 201516'!$D$4:$M$100,2,0)+VLOOKUP($D15,'Mens 2016-17 Merit Table'!$D$4:$M$104,2,0)</f>
        <v>11</v>
      </c>
      <c r="F15" s="7">
        <f>+VLOOKUP($D15,'Men 201516'!$D$4:$M$100,3,0)+VLOOKUP($D15,'Mens 2016-17 Merit Table'!$D$4:$M$104,3,0)</f>
        <v>4</v>
      </c>
      <c r="G15" s="7">
        <f>+VLOOKUP($D15,'Men 201516'!$D$4:$M$100,4,0)+VLOOKUP($D15,'Mens 2016-17 Merit Table'!$D$4:$M$104,4,0)</f>
        <v>7</v>
      </c>
      <c r="H15" s="7">
        <f>+VLOOKUP($D15,'Men 201516'!$D$4:$M$100,5,0)+VLOOKUP($D15,'Mens 2016-17 Merit Table'!$D$4:$M$104,5,0)</f>
        <v>24</v>
      </c>
      <c r="I15" s="7">
        <f>+VLOOKUP($D15,'Men 201516'!$D$4:$M$100,6,0)+VLOOKUP($D15,'Mens 2016-17 Merit Table'!$D$4:$M$104,6,0)</f>
        <v>35</v>
      </c>
      <c r="J15" s="7">
        <f>+VLOOKUP($D15,'Men 201516'!$D$4:$M$100,7,0)+VLOOKUP($D15,'Mens 2016-17 Merit Table'!$D$4:$M$104,7,0)</f>
        <v>111.66000000000001</v>
      </c>
      <c r="K15" s="7">
        <f>+VLOOKUP($D15,'Men 201516'!$D$4:$M$100,8,0)+VLOOKUP($D15,'Mens 2016-17 Merit Table'!$D$4:$M$104,8,0)</f>
        <v>4</v>
      </c>
      <c r="L15" s="7">
        <f>+VLOOKUP($D15,'Men 201516'!$D$4:$M$100,9,0)+VLOOKUP($D15,'Mens 2016-17 Merit Table'!$D$4:$M$104,9,0)</f>
        <v>59</v>
      </c>
      <c r="M15" s="1">
        <f>IF(ISERROR((J15)/L15),0,(J15)/L15)</f>
        <v>1.8925423728813562</v>
      </c>
      <c r="N15" s="106">
        <f>IF(E15=0,"",(IF(ISERROR(F15/E15),0,(F15/E15))))</f>
        <v>0.36363636363636365</v>
      </c>
      <c r="O15" s="1">
        <f>IF(ISERROR(SUM(+(SUM((+VLOOKUP($D15,'Men 201516'!$D$4:$AR$50,41,0)*(+VLOOKUP($D15,'Men 201516'!$D$4:$AR$50,2,0)))))+(SUM((+VLOOKUP($D15,'Mens 2016-17 Merit Table'!$D$4:$AR$50,41,0)*(+VLOOKUP($D15,'Mens 2016-17 Merit Table'!$D$4:$AR$50,2,0))))))/E15),"",(SUM(+(SUM((+VLOOKUP($D15,'Men 201516'!$D$4:$AR$50,41,0)*(+VLOOKUP($D15,'Men 201516'!$D$4:$AR$50,2,0)))))+(SUM((+VLOOKUP($D15,'Mens 2016-17 Merit Table'!$D$4:$AR$50,41,0)*(+VLOOKUP($D15,'Mens 2016-17 Merit Table'!$D$4:$AR$50,2,0))))))/E15))</f>
        <v>24.021818181818183</v>
      </c>
      <c r="P15" s="2">
        <f>IF(ISERROR(O15+F15),0,(O15+F15))</f>
        <v>28.021818181818183</v>
      </c>
    </row>
    <row r="16" spans="2:16" x14ac:dyDescent="0.25">
      <c r="B16" s="64">
        <v>14</v>
      </c>
      <c r="D16" s="57" t="s">
        <v>23</v>
      </c>
      <c r="E16" s="40">
        <f>+VLOOKUP($D16,'Men 201516'!$D$4:$M$100,2,0)+VLOOKUP($D16,'Mens 2016-17 Merit Table'!$D$4:$M$104,2,0)</f>
        <v>11</v>
      </c>
      <c r="F16" s="7">
        <f>+VLOOKUP($D16,'Men 201516'!$D$4:$M$100,3,0)+VLOOKUP($D16,'Mens 2016-17 Merit Table'!$D$4:$M$104,3,0)</f>
        <v>5</v>
      </c>
      <c r="G16" s="7">
        <f>+VLOOKUP($D16,'Men 201516'!$D$4:$M$100,4,0)+VLOOKUP($D16,'Mens 2016-17 Merit Table'!$D$4:$M$104,4,0)</f>
        <v>6</v>
      </c>
      <c r="H16" s="7">
        <f>+VLOOKUP($D16,'Men 201516'!$D$4:$M$100,5,0)+VLOOKUP($D16,'Mens 2016-17 Merit Table'!$D$4:$M$104,5,0)</f>
        <v>27</v>
      </c>
      <c r="I16" s="7">
        <f>+VLOOKUP($D16,'Men 201516'!$D$4:$M$100,6,0)+VLOOKUP($D16,'Mens 2016-17 Merit Table'!$D$4:$M$104,6,0)</f>
        <v>25</v>
      </c>
      <c r="J16" s="7">
        <f>+VLOOKUP($D16,'Men 201516'!$D$4:$M$100,7,0)+VLOOKUP($D16,'Mens 2016-17 Merit Table'!$D$4:$M$104,7,0)</f>
        <v>101.08000000000001</v>
      </c>
      <c r="K16" s="7">
        <f>+VLOOKUP($D16,'Men 201516'!$D$4:$M$100,8,0)+VLOOKUP($D16,'Mens 2016-17 Merit Table'!$D$4:$M$104,8,0)</f>
        <v>4</v>
      </c>
      <c r="L16" s="7">
        <f>+VLOOKUP($D16,'Men 201516'!$D$4:$M$100,9,0)+VLOOKUP($D16,'Mens 2016-17 Merit Table'!$D$4:$M$104,9,0)</f>
        <v>52</v>
      </c>
      <c r="M16" s="1">
        <f>IF(ISERROR((J16)/L16),0,(J16)/L16)</f>
        <v>1.943846153846154</v>
      </c>
      <c r="N16" s="106">
        <f>IF(E16=0,"",(IF(ISERROR(F16/E16),0,(F16/E16))))</f>
        <v>0.45454545454545453</v>
      </c>
      <c r="O16" s="1">
        <f>IF(ISERROR(SUM(+(SUM((+VLOOKUP($D16,'Men 201516'!$D$4:$AR$50,41,0)*(+VLOOKUP($D16,'Men 201516'!$D$4:$AR$50,2,0)))))+(SUM((+VLOOKUP($D16,'Mens 2016-17 Merit Table'!$D$4:$AR$50,41,0)*(+VLOOKUP($D16,'Mens 2016-17 Merit Table'!$D$4:$AR$50,2,0))))))/E16),"",(SUM(+(SUM((+VLOOKUP($D16,'Men 201516'!$D$4:$AR$50,41,0)*(+VLOOKUP($D16,'Men 201516'!$D$4:$AR$50,2,0)))))+(SUM((+VLOOKUP($D16,'Mens 2016-17 Merit Table'!$D$4:$AR$50,41,0)*(+VLOOKUP($D16,'Mens 2016-17 Merit Table'!$D$4:$AR$50,2,0))))))/E16))</f>
        <v>22.954090909090908</v>
      </c>
      <c r="P16" s="2">
        <f>IF(ISERROR(O16+F16),0,(O16+F16))</f>
        <v>27.954090909090908</v>
      </c>
    </row>
    <row r="17" spans="2:16" x14ac:dyDescent="0.25">
      <c r="B17" s="66">
        <v>16</v>
      </c>
      <c r="D17" s="57" t="s">
        <v>35</v>
      </c>
      <c r="E17" s="40">
        <f>+VLOOKUP($D17,'Men 201516'!$D$4:$M$100,2,0)+VLOOKUP($D17,'Mens 2016-17 Merit Table'!$D$4:$M$104,2,0)</f>
        <v>10</v>
      </c>
      <c r="F17" s="7">
        <f>+VLOOKUP($D17,'Men 201516'!$D$4:$M$100,3,0)+VLOOKUP($D17,'Mens 2016-17 Merit Table'!$D$4:$M$104,3,0)</f>
        <v>3</v>
      </c>
      <c r="G17" s="7">
        <f>+VLOOKUP($D17,'Men 201516'!$D$4:$M$100,4,0)+VLOOKUP($D17,'Mens 2016-17 Merit Table'!$D$4:$M$104,4,0)</f>
        <v>7</v>
      </c>
      <c r="H17" s="7">
        <f>+VLOOKUP($D17,'Men 201516'!$D$4:$M$100,5,0)+VLOOKUP($D17,'Mens 2016-17 Merit Table'!$D$4:$M$104,5,0)</f>
        <v>17</v>
      </c>
      <c r="I17" s="7">
        <f>+VLOOKUP($D17,'Men 201516'!$D$4:$M$100,6,0)+VLOOKUP($D17,'Mens 2016-17 Merit Table'!$D$4:$M$104,6,0)</f>
        <v>28</v>
      </c>
      <c r="J17" s="7">
        <f>+VLOOKUP($D17,'Men 201516'!$D$4:$M$100,7,0)+VLOOKUP($D17,'Mens 2016-17 Merit Table'!$D$4:$M$104,7,0)</f>
        <v>98.02</v>
      </c>
      <c r="K17" s="7">
        <f>+VLOOKUP($D17,'Men 201516'!$D$4:$M$100,8,0)+VLOOKUP($D17,'Mens 2016-17 Merit Table'!$D$4:$M$104,8,0)</f>
        <v>6</v>
      </c>
      <c r="L17" s="7">
        <f>+VLOOKUP($D17,'Men 201516'!$D$4:$M$100,9,0)+VLOOKUP($D17,'Mens 2016-17 Merit Table'!$D$4:$M$104,9,0)</f>
        <v>45</v>
      </c>
      <c r="M17" s="1">
        <f>IF(ISERROR((J17)/L17),0,(J17)/L17)</f>
        <v>2.1782222222222223</v>
      </c>
      <c r="N17" s="106">
        <f>IF(E17=0,"",(IF(ISERROR(F17/E17),0,(F17/E17))))</f>
        <v>0.3</v>
      </c>
      <c r="O17" s="1">
        <f>IF(ISERROR(SUM(+(SUM((+VLOOKUP($D17,'Men 201516'!$D$4:$AR$50,41,0)*(+VLOOKUP($D17,'Men 201516'!$D$4:$AR$50,2,0)))))+(SUM((+VLOOKUP($D17,'Mens 2016-17 Merit Table'!$D$4:$AR$50,41,0)*(+VLOOKUP($D17,'Mens 2016-17 Merit Table'!$D$4:$AR$50,2,0))))))/E17),"",(SUM(+(SUM((+VLOOKUP($D17,'Men 201516'!$D$4:$AR$50,41,0)*(+VLOOKUP($D17,'Men 201516'!$D$4:$AR$50,2,0)))))+(SUM((+VLOOKUP($D17,'Mens 2016-17 Merit Table'!$D$4:$AR$50,41,0)*(+VLOOKUP($D17,'Mens 2016-17 Merit Table'!$D$4:$AR$50,2,0))))))/E17))</f>
        <v>24.621000000000002</v>
      </c>
      <c r="P17" s="2">
        <f>IF(ISERROR(O17+F17),0,(O17+F17))</f>
        <v>27.621000000000002</v>
      </c>
    </row>
    <row r="18" spans="2:16" x14ac:dyDescent="0.25">
      <c r="B18" s="64">
        <v>17</v>
      </c>
      <c r="D18" s="57" t="s">
        <v>85</v>
      </c>
      <c r="E18" s="40">
        <f>+VLOOKUP($D18,'Men 201516'!$D$4:$M$100,2,0)+VLOOKUP($D18,'Mens 2016-17 Merit Table'!$D$4:$M$104,2,0)</f>
        <v>10</v>
      </c>
      <c r="F18" s="7">
        <f>+VLOOKUP($D18,'Men 201516'!$D$4:$M$100,3,0)+VLOOKUP($D18,'Mens 2016-17 Merit Table'!$D$4:$M$104,3,0)</f>
        <v>4</v>
      </c>
      <c r="G18" s="7">
        <f>+VLOOKUP($D18,'Men 201516'!$D$4:$M$100,4,0)+VLOOKUP($D18,'Mens 2016-17 Merit Table'!$D$4:$M$104,4,0)</f>
        <v>6</v>
      </c>
      <c r="H18" s="7">
        <f>+VLOOKUP($D18,'Men 201516'!$D$4:$M$100,5,0)+VLOOKUP($D18,'Mens 2016-17 Merit Table'!$D$4:$M$104,5,0)</f>
        <v>15</v>
      </c>
      <c r="I18" s="7">
        <f>+VLOOKUP($D18,'Men 201516'!$D$4:$M$100,6,0)+VLOOKUP($D18,'Mens 2016-17 Merit Table'!$D$4:$M$104,6,0)</f>
        <v>21</v>
      </c>
      <c r="J18" s="7">
        <f>+VLOOKUP($D18,'Men 201516'!$D$4:$M$100,7,0)+VLOOKUP($D18,'Mens 2016-17 Merit Table'!$D$4:$M$104,7,0)</f>
        <v>64.359999999999985</v>
      </c>
      <c r="K18" s="7">
        <f>+VLOOKUP($D18,'Men 201516'!$D$4:$M$100,8,0)+VLOOKUP($D18,'Mens 2016-17 Merit Table'!$D$4:$M$104,8,0)</f>
        <v>3</v>
      </c>
      <c r="L18" s="7">
        <f>+VLOOKUP($D18,'Men 201516'!$D$4:$M$100,9,0)+VLOOKUP($D18,'Mens 2016-17 Merit Table'!$D$4:$M$104,9,0)</f>
        <v>36</v>
      </c>
      <c r="M18" s="1">
        <f>IF(ISERROR((J18)/L18),0,(J18)/L18)</f>
        <v>1.7877777777777775</v>
      </c>
      <c r="N18" s="106">
        <f>IF(E18=0,"",(IF(ISERROR(F18/E18),0,(F18/E18))))</f>
        <v>0.4</v>
      </c>
      <c r="O18" s="1">
        <f>IF(ISERROR(SUM(+(SUM((+VLOOKUP($D18,'Men 201516'!$D$4:$AR$50,41,0)*(+VLOOKUP($D18,'Men 201516'!$D$4:$AR$50,2,0)))))+(SUM((+VLOOKUP($D18,'Mens 2016-17 Merit Table'!$D$4:$AR$50,41,0)*(+VLOOKUP($D18,'Mens 2016-17 Merit Table'!$D$4:$AR$50,2,0))))))/E18),"",(SUM(+(SUM((+VLOOKUP($D18,'Men 201516'!$D$4:$AR$50,41,0)*(+VLOOKUP($D18,'Men 201516'!$D$4:$AR$50,2,0)))))+(SUM((+VLOOKUP($D18,'Mens 2016-17 Merit Table'!$D$4:$AR$50,41,0)*(+VLOOKUP($D18,'Mens 2016-17 Merit Table'!$D$4:$AR$50,2,0))))))/E18))</f>
        <v>23.436999999999998</v>
      </c>
      <c r="P18" s="2">
        <f>IF(ISERROR(O18+F18),0,(O18+F18))</f>
        <v>27.436999999999998</v>
      </c>
    </row>
    <row r="19" spans="2:16" x14ac:dyDescent="0.25">
      <c r="B19" s="64">
        <v>18</v>
      </c>
      <c r="D19" s="57" t="s">
        <v>33</v>
      </c>
      <c r="E19" s="40">
        <f>+VLOOKUP($D19,'Men 201516'!$D$4:$M$100,2,0)+VLOOKUP($D19,'Mens 2016-17 Merit Table'!$D$4:$M$104,2,0)</f>
        <v>10</v>
      </c>
      <c r="F19" s="7">
        <f>+VLOOKUP($D19,'Men 201516'!$D$4:$M$100,3,0)+VLOOKUP($D19,'Mens 2016-17 Merit Table'!$D$4:$M$104,3,0)</f>
        <v>3</v>
      </c>
      <c r="G19" s="7">
        <f>+VLOOKUP($D19,'Men 201516'!$D$4:$M$100,4,0)+VLOOKUP($D19,'Mens 2016-17 Merit Table'!$D$4:$M$104,4,0)</f>
        <v>7</v>
      </c>
      <c r="H19" s="7">
        <f>+VLOOKUP($D19,'Men 201516'!$D$4:$M$100,5,0)+VLOOKUP($D19,'Mens 2016-17 Merit Table'!$D$4:$M$104,5,0)</f>
        <v>24</v>
      </c>
      <c r="I19" s="7">
        <f>+VLOOKUP($D19,'Men 201516'!$D$4:$M$100,6,0)+VLOOKUP($D19,'Mens 2016-17 Merit Table'!$D$4:$M$104,6,0)</f>
        <v>32</v>
      </c>
      <c r="J19" s="7">
        <f>+VLOOKUP($D19,'Men 201516'!$D$4:$M$100,7,0)+VLOOKUP($D19,'Mens 2016-17 Merit Table'!$D$4:$M$104,7,0)</f>
        <v>118.02000000000001</v>
      </c>
      <c r="K19" s="7">
        <f>+VLOOKUP($D19,'Men 201516'!$D$4:$M$100,8,0)+VLOOKUP($D19,'Mens 2016-17 Merit Table'!$D$4:$M$104,8,0)</f>
        <v>3</v>
      </c>
      <c r="L19" s="7">
        <f>+VLOOKUP($D19,'Men 201516'!$D$4:$M$100,9,0)+VLOOKUP($D19,'Mens 2016-17 Merit Table'!$D$4:$M$104,9,0)</f>
        <v>56</v>
      </c>
      <c r="M19" s="1">
        <f>IF(ISERROR((J19)/L19),0,(J19)/L19)</f>
        <v>2.1075000000000004</v>
      </c>
      <c r="N19" s="106">
        <f>IF(E19=0,"",(IF(ISERROR(F19/E19),0,(F19/E19))))</f>
        <v>0.3</v>
      </c>
      <c r="O19" s="1">
        <f>IF(ISERROR(SUM(+(SUM((+VLOOKUP($D19,'Men 201516'!$D$4:$AR$50,41,0)*(+VLOOKUP($D19,'Men 201516'!$D$4:$AR$50,2,0)))))+(SUM((+VLOOKUP($D19,'Mens 2016-17 Merit Table'!$D$4:$AR$50,41,0)*(+VLOOKUP($D19,'Mens 2016-17 Merit Table'!$D$4:$AR$50,2,0))))))/E19),"",(SUM(+(SUM((+VLOOKUP($D19,'Men 201516'!$D$4:$AR$50,41,0)*(+VLOOKUP($D19,'Men 201516'!$D$4:$AR$50,2,0)))))+(SUM((+VLOOKUP($D19,'Mens 2016-17 Merit Table'!$D$4:$AR$50,41,0)*(+VLOOKUP($D19,'Mens 2016-17 Merit Table'!$D$4:$AR$50,2,0))))))/E19))</f>
        <v>24.234000000000002</v>
      </c>
      <c r="P19" s="2">
        <f>IF(ISERROR(O19+F19),0,(O19+F19))</f>
        <v>27.234000000000002</v>
      </c>
    </row>
    <row r="20" spans="2:16" x14ac:dyDescent="0.25">
      <c r="B20" s="64">
        <v>19</v>
      </c>
      <c r="D20" s="57" t="s">
        <v>41</v>
      </c>
      <c r="E20" s="40">
        <f>+VLOOKUP($D20,'Men 201516'!$D$4:$M$100,2,0)+VLOOKUP($D20,'Mens 2016-17 Merit Table'!$D$4:$M$104,2,0)</f>
        <v>12</v>
      </c>
      <c r="F20" s="7">
        <f>+VLOOKUP($D20,'Men 201516'!$D$4:$M$100,3,0)+VLOOKUP($D20,'Mens 2016-17 Merit Table'!$D$4:$M$104,3,0)</f>
        <v>2</v>
      </c>
      <c r="G20" s="7">
        <f>+VLOOKUP($D20,'Men 201516'!$D$4:$M$100,4,0)+VLOOKUP($D20,'Mens 2016-17 Merit Table'!$D$4:$M$104,4,0)</f>
        <v>10</v>
      </c>
      <c r="H20" s="7">
        <f>+VLOOKUP($D20,'Men 201516'!$D$4:$M$100,5,0)+VLOOKUP($D20,'Mens 2016-17 Merit Table'!$D$4:$M$104,5,0)</f>
        <v>20</v>
      </c>
      <c r="I20" s="7">
        <f>+VLOOKUP($D20,'Men 201516'!$D$4:$M$100,6,0)+VLOOKUP($D20,'Mens 2016-17 Merit Table'!$D$4:$M$104,6,0)</f>
        <v>42</v>
      </c>
      <c r="J20" s="7">
        <f>+VLOOKUP($D20,'Men 201516'!$D$4:$M$100,7,0)+VLOOKUP($D20,'Mens 2016-17 Merit Table'!$D$4:$M$104,7,0)</f>
        <v>125.03</v>
      </c>
      <c r="K20" s="7">
        <f>+VLOOKUP($D20,'Men 201516'!$D$4:$M$100,8,0)+VLOOKUP($D20,'Mens 2016-17 Merit Table'!$D$4:$M$104,8,0)</f>
        <v>8</v>
      </c>
      <c r="L20" s="7">
        <f>+VLOOKUP($D20,'Men 201516'!$D$4:$M$100,9,0)+VLOOKUP($D20,'Mens 2016-17 Merit Table'!$D$4:$M$104,9,0)</f>
        <v>62</v>
      </c>
      <c r="M20" s="1">
        <f>IF(ISERROR((J20)/L20),0,(J20)/L20)</f>
        <v>2.0166129032258064</v>
      </c>
      <c r="N20" s="106">
        <f>IF(E20=0,"",(IF(ISERROR(F20/E20),0,(F20/E20))))</f>
        <v>0.16666666666666666</v>
      </c>
      <c r="O20" s="1">
        <f>IF(ISERROR(SUM(+(SUM((+VLOOKUP($D20,'Men 201516'!$D$4:$AR$50,41,0)*(+VLOOKUP($D20,'Men 201516'!$D$4:$AR$50,2,0)))))+(SUM((+VLOOKUP($D20,'Mens 2016-17 Merit Table'!$D$4:$AR$50,41,0)*(+VLOOKUP($D20,'Mens 2016-17 Merit Table'!$D$4:$AR$50,2,0))))))/E20),"",(SUM(+(SUM((+VLOOKUP($D20,'Men 201516'!$D$4:$AR$50,41,0)*(+VLOOKUP($D20,'Men 201516'!$D$4:$AR$50,2,0)))))+(SUM((+VLOOKUP($D20,'Mens 2016-17 Merit Table'!$D$4:$AR$50,41,0)*(+VLOOKUP($D20,'Mens 2016-17 Merit Table'!$D$4:$AR$50,2,0))))))/E20))</f>
        <v>24.395833333333329</v>
      </c>
      <c r="P20" s="2">
        <f>IF(ISERROR(O20+F20),0,(O20+F20))</f>
        <v>26.395833333333329</v>
      </c>
    </row>
    <row r="21" spans="2:16" x14ac:dyDescent="0.25">
      <c r="B21" s="66">
        <v>21</v>
      </c>
      <c r="D21" s="57" t="s">
        <v>52</v>
      </c>
      <c r="E21" s="40">
        <f>+VLOOKUP($D21,'Men 201516'!$D$4:$M$100,2,0)+VLOOKUP($D21,'Mens 2016-17 Merit Table'!$D$4:$M$104,2,0)</f>
        <v>11</v>
      </c>
      <c r="F21" s="7">
        <f>+VLOOKUP($D21,'Men 201516'!$D$4:$M$100,3,0)+VLOOKUP($D21,'Mens 2016-17 Merit Table'!$D$4:$M$104,3,0)</f>
        <v>3</v>
      </c>
      <c r="G21" s="7">
        <f>+VLOOKUP($D21,'Men 201516'!$D$4:$M$100,4,0)+VLOOKUP($D21,'Mens 2016-17 Merit Table'!$D$4:$M$104,4,0)</f>
        <v>8</v>
      </c>
      <c r="H21" s="7">
        <f>+VLOOKUP($D21,'Men 201516'!$D$4:$M$100,5,0)+VLOOKUP($D21,'Mens 2016-17 Merit Table'!$D$4:$M$104,5,0)</f>
        <v>19</v>
      </c>
      <c r="I21" s="7">
        <f>+VLOOKUP($D21,'Men 201516'!$D$4:$M$100,6,0)+VLOOKUP($D21,'Mens 2016-17 Merit Table'!$D$4:$M$104,6,0)</f>
        <v>28</v>
      </c>
      <c r="J21" s="7">
        <f>+VLOOKUP($D21,'Men 201516'!$D$4:$M$100,7,0)+VLOOKUP($D21,'Mens 2016-17 Merit Table'!$D$4:$M$104,7,0)</f>
        <v>82.5</v>
      </c>
      <c r="K21" s="7">
        <f>+VLOOKUP($D21,'Men 201516'!$D$4:$M$100,8,0)+VLOOKUP($D21,'Mens 2016-17 Merit Table'!$D$4:$M$104,8,0)</f>
        <v>1</v>
      </c>
      <c r="L21" s="7">
        <f>+VLOOKUP($D21,'Men 201516'!$D$4:$M$100,9,0)+VLOOKUP($D21,'Mens 2016-17 Merit Table'!$D$4:$M$104,9,0)</f>
        <v>47</v>
      </c>
      <c r="M21" s="1">
        <f>IF(ISERROR((J21)/L21),0,(J21)/L21)</f>
        <v>1.7553191489361701</v>
      </c>
      <c r="N21" s="106">
        <f>IF(E21=0,"",(IF(ISERROR(F21/E21),0,(F21/E21))))</f>
        <v>0.27272727272727271</v>
      </c>
      <c r="O21" s="1">
        <f>IF(ISERROR(SUM(+(SUM((+VLOOKUP($D21,'Men 201516'!$D$4:$AR$50,41,0)*(+VLOOKUP($D21,'Men 201516'!$D$4:$AR$50,2,0)))))+(SUM((+VLOOKUP($D21,'Mens 2016-17 Merit Table'!$D$4:$AR$50,41,0)*(+VLOOKUP($D21,'Mens 2016-17 Merit Table'!$D$4:$AR$50,2,0))))))/E21),"",(SUM(+(SUM((+VLOOKUP($D21,'Men 201516'!$D$4:$AR$50,41,0)*(+VLOOKUP($D21,'Men 201516'!$D$4:$AR$50,2,0)))))+(SUM((+VLOOKUP($D21,'Mens 2016-17 Merit Table'!$D$4:$AR$50,41,0)*(+VLOOKUP($D21,'Mens 2016-17 Merit Table'!$D$4:$AR$50,2,0))))))/E21))</f>
        <v>23.044545454545457</v>
      </c>
      <c r="P21" s="2">
        <f>IF(ISERROR(O21+F21),0,(O21+F21))</f>
        <v>26.044545454545457</v>
      </c>
    </row>
    <row r="22" spans="2:16" x14ac:dyDescent="0.25">
      <c r="B22" s="64">
        <v>23</v>
      </c>
      <c r="D22" s="57" t="s">
        <v>55</v>
      </c>
      <c r="E22" s="40">
        <f>+VLOOKUP($D22,'Men 201516'!$D$4:$M$100,2,0)+VLOOKUP($D22,'Mens 2016-17 Merit Table'!$D$4:$M$104,2,0)</f>
        <v>5</v>
      </c>
      <c r="F22" s="7">
        <f>+VLOOKUP($D22,'Men 201516'!$D$4:$M$100,3,0)+VLOOKUP($D22,'Mens 2016-17 Merit Table'!$D$4:$M$104,3,0)</f>
        <v>3</v>
      </c>
      <c r="G22" s="7">
        <f>+VLOOKUP($D22,'Men 201516'!$D$4:$M$100,4,0)+VLOOKUP($D22,'Mens 2016-17 Merit Table'!$D$4:$M$104,4,0)</f>
        <v>2</v>
      </c>
      <c r="H22" s="7">
        <f>+VLOOKUP($D22,'Men 201516'!$D$4:$M$100,5,0)+VLOOKUP($D22,'Mens 2016-17 Merit Table'!$D$4:$M$104,5,0)</f>
        <v>13</v>
      </c>
      <c r="I22" s="7">
        <f>+VLOOKUP($D22,'Men 201516'!$D$4:$M$100,6,0)+VLOOKUP($D22,'Mens 2016-17 Merit Table'!$D$4:$M$104,6,0)</f>
        <v>10</v>
      </c>
      <c r="J22" s="7">
        <f>+VLOOKUP($D22,'Men 201516'!$D$4:$M$100,7,0)+VLOOKUP($D22,'Mens 2016-17 Merit Table'!$D$4:$M$104,7,0)</f>
        <v>30.57</v>
      </c>
      <c r="K22" s="7">
        <f>+VLOOKUP($D22,'Men 201516'!$D$4:$M$100,8,0)+VLOOKUP($D22,'Mens 2016-17 Merit Table'!$D$4:$M$104,8,0)</f>
        <v>4</v>
      </c>
      <c r="L22" s="7">
        <f>+VLOOKUP($D22,'Men 201516'!$D$4:$M$100,9,0)+VLOOKUP($D22,'Mens 2016-17 Merit Table'!$D$4:$M$104,9,0)</f>
        <v>23</v>
      </c>
      <c r="M22" s="1">
        <f>IF(ISERROR((J22)/L22),0,(J22)/L22)</f>
        <v>1.3291304347826087</v>
      </c>
      <c r="N22" s="106">
        <f>IF(E22=0,"",(IF(ISERROR(F22/E22),0,(F22/E22))))</f>
        <v>0.6</v>
      </c>
      <c r="O22" s="1">
        <f>IF(ISERROR(SUM(+(SUM((+VLOOKUP($D22,'Men 201516'!$D$4:$AR$50,41,0)*(+VLOOKUP($D22,'Men 201516'!$D$4:$AR$50,2,0)))))+(SUM((+VLOOKUP($D22,'Mens 2016-17 Merit Table'!$D$4:$AR$50,41,0)*(+VLOOKUP($D22,'Mens 2016-17 Merit Table'!$D$4:$AR$50,2,0))))))/E22),"",(SUM(+(SUM((+VLOOKUP($D22,'Men 201516'!$D$4:$AR$50,41,0)*(+VLOOKUP($D22,'Men 201516'!$D$4:$AR$50,2,0)))))+(SUM((+VLOOKUP($D22,'Mens 2016-17 Merit Table'!$D$4:$AR$50,41,0)*(+VLOOKUP($D22,'Mens 2016-17 Merit Table'!$D$4:$AR$50,2,0))))))/E22))</f>
        <v>22.675999999999998</v>
      </c>
      <c r="P22" s="2">
        <f>IF(ISERROR(O22+F22),0,(O22+F22))</f>
        <v>25.675999999999998</v>
      </c>
    </row>
    <row r="23" spans="2:16" x14ac:dyDescent="0.25">
      <c r="B23" s="110">
        <v>24</v>
      </c>
      <c r="D23" s="120" t="s">
        <v>70</v>
      </c>
      <c r="E23" s="40">
        <f>+VLOOKUP($D23,'Men 201516'!$D$4:$M$100,2,0)+VLOOKUP($D23,'Mens 2016-17 Merit Table'!$D$4:$M$104,2,0)</f>
        <v>9</v>
      </c>
      <c r="F23" s="7">
        <f>+VLOOKUP($D23,'Men 201516'!$D$4:$M$100,3,0)+VLOOKUP($D23,'Mens 2016-17 Merit Table'!$D$4:$M$104,3,0)</f>
        <v>3</v>
      </c>
      <c r="G23" s="7">
        <f>+VLOOKUP($D23,'Men 201516'!$D$4:$M$100,4,0)+VLOOKUP($D23,'Mens 2016-17 Merit Table'!$D$4:$M$104,4,0)</f>
        <v>6</v>
      </c>
      <c r="H23" s="7">
        <f>+VLOOKUP($D23,'Men 201516'!$D$4:$M$100,5,0)+VLOOKUP($D23,'Mens 2016-17 Merit Table'!$D$4:$M$104,5,0)</f>
        <v>15</v>
      </c>
      <c r="I23" s="7">
        <f>+VLOOKUP($D23,'Men 201516'!$D$4:$M$100,6,0)+VLOOKUP($D23,'Mens 2016-17 Merit Table'!$D$4:$M$104,6,0)</f>
        <v>21</v>
      </c>
      <c r="J23" s="7">
        <f>+VLOOKUP($D23,'Men 201516'!$D$4:$M$100,7,0)+VLOOKUP($D23,'Mens 2016-17 Merit Table'!$D$4:$M$104,7,0)</f>
        <v>60.76</v>
      </c>
      <c r="K23" s="7">
        <f>+VLOOKUP($D23,'Men 201516'!$D$4:$M$100,8,0)+VLOOKUP($D23,'Mens 2016-17 Merit Table'!$D$4:$M$104,8,0)</f>
        <v>1</v>
      </c>
      <c r="L23" s="7">
        <f>+VLOOKUP($D23,'Men 201516'!$D$4:$M$100,9,0)+VLOOKUP($D23,'Mens 2016-17 Merit Table'!$D$4:$M$104,9,0)</f>
        <v>36</v>
      </c>
      <c r="M23" s="1">
        <f>IF(ISERROR((J23)/L23),0,(J23)/L23)</f>
        <v>1.6877777777777778</v>
      </c>
      <c r="N23" s="106">
        <f>IF(E23=0,"",(IF(ISERROR(F23/E23),0,(F23/E23))))</f>
        <v>0.33333333333333331</v>
      </c>
      <c r="O23" s="1">
        <f>IF(ISERROR(SUM(+(SUM((+VLOOKUP($D23,'Men 201516'!$D$4:$AR$50,41,0)*(+VLOOKUP($D23,'Men 201516'!$D$4:$AR$50,2,0)))))+(SUM((+VLOOKUP($D23,'Mens 2016-17 Merit Table'!$D$4:$AR$50,41,0)*(+VLOOKUP($D23,'Mens 2016-17 Merit Table'!$D$4:$AR$50,2,0))))))/E23),"",(SUM(+(SUM((+VLOOKUP($D23,'Men 201516'!$D$4:$AR$50,41,0)*(+VLOOKUP($D23,'Men 201516'!$D$4:$AR$50,2,0)))))+(SUM((+VLOOKUP($D23,'Mens 2016-17 Merit Table'!$D$4:$AR$50,41,0)*(+VLOOKUP($D23,'Mens 2016-17 Merit Table'!$D$4:$AR$50,2,0))))))/E23))</f>
        <v>22.47666666666667</v>
      </c>
      <c r="P23" s="2">
        <f>IF(ISERROR(O23+F23),0,(O23+F23))</f>
        <v>25.47666666666667</v>
      </c>
    </row>
    <row r="24" spans="2:16" x14ac:dyDescent="0.25">
      <c r="B24" s="110">
        <v>25</v>
      </c>
      <c r="D24" s="120" t="s">
        <v>108</v>
      </c>
      <c r="E24" s="40">
        <f>+VLOOKUP($D24,'Men 201516'!$D$4:$M$100,2,0)+VLOOKUP($D24,'Mens 2016-17 Merit Table'!$D$4:$M$104,2,0)</f>
        <v>6</v>
      </c>
      <c r="F24" s="7">
        <f>+VLOOKUP($D24,'Men 201516'!$D$4:$M$100,3,0)+VLOOKUP($D24,'Mens 2016-17 Merit Table'!$D$4:$M$104,3,0)</f>
        <v>1</v>
      </c>
      <c r="G24" s="7">
        <f>+VLOOKUP($D24,'Men 201516'!$D$4:$M$100,4,0)+VLOOKUP($D24,'Mens 2016-17 Merit Table'!$D$4:$M$104,4,0)</f>
        <v>5</v>
      </c>
      <c r="H24" s="7">
        <f>+VLOOKUP($D24,'Men 201516'!$D$4:$M$100,5,0)+VLOOKUP($D24,'Mens 2016-17 Merit Table'!$D$4:$M$104,5,0)</f>
        <v>5</v>
      </c>
      <c r="I24" s="7">
        <f>+VLOOKUP($D24,'Men 201516'!$D$4:$M$100,6,0)+VLOOKUP($D24,'Mens 2016-17 Merit Table'!$D$4:$M$104,6,0)</f>
        <v>15</v>
      </c>
      <c r="J24" s="7">
        <f>+VLOOKUP($D24,'Men 201516'!$D$4:$M$100,7,0)+VLOOKUP($D24,'Mens 2016-17 Merit Table'!$D$4:$M$104,7,0)</f>
        <v>38.790000000000006</v>
      </c>
      <c r="K24" s="7">
        <f>+VLOOKUP($D24,'Men 201516'!$D$4:$M$100,8,0)+VLOOKUP($D24,'Mens 2016-17 Merit Table'!$D$4:$M$104,8,0)</f>
        <v>0</v>
      </c>
      <c r="L24" s="7">
        <f>+VLOOKUP($D24,'Men 201516'!$D$4:$M$100,9,0)+VLOOKUP($D24,'Mens 2016-17 Merit Table'!$D$4:$M$104,9,0)</f>
        <v>20</v>
      </c>
      <c r="M24" s="1">
        <f>IF(ISERROR((J24)/L24),0,(J24)/L24)</f>
        <v>1.9395000000000002</v>
      </c>
      <c r="N24" s="106">
        <f>IF(E24=0,"",(IF(ISERROR(F24/E24),0,(F24/E24))))</f>
        <v>0.16666666666666666</v>
      </c>
      <c r="O24" s="1">
        <f>IF(ISERROR(SUM(+(SUM((+VLOOKUP($D24,'Men 201516'!$D$4:$AR$50,41,0)*(+VLOOKUP($D24,'Men 201516'!$D$4:$AR$50,2,0)))))+(SUM((+VLOOKUP($D24,'Mens 2016-17 Merit Table'!$D$4:$AR$50,41,0)*(+VLOOKUP($D24,'Mens 2016-17 Merit Table'!$D$4:$AR$50,2,0))))))/E24),"",(SUM(+(SUM((+VLOOKUP($D24,'Men 201516'!$D$4:$AR$50,41,0)*(+VLOOKUP($D24,'Men 201516'!$D$4:$AR$50,2,0)))))+(SUM((+VLOOKUP($D24,'Mens 2016-17 Merit Table'!$D$4:$AR$50,41,0)*(+VLOOKUP($D24,'Mens 2016-17 Merit Table'!$D$4:$AR$50,2,0))))))/E24))</f>
        <v>23.63</v>
      </c>
      <c r="P24" s="2">
        <f>IF(ISERROR(O24+F24),0,(O24+F24))</f>
        <v>24.63</v>
      </c>
    </row>
    <row r="25" spans="2:16" x14ac:dyDescent="0.25">
      <c r="B25" s="110">
        <v>26</v>
      </c>
      <c r="D25" s="120" t="s">
        <v>110</v>
      </c>
      <c r="E25" s="40">
        <f>+VLOOKUP($D25,'Men 201516'!$D$4:$M$100,2,0)+VLOOKUP($D25,'Mens 2016-17 Merit Table'!$D$4:$M$104,2,0)</f>
        <v>7</v>
      </c>
      <c r="F25" s="7">
        <f>+VLOOKUP($D25,'Men 201516'!$D$4:$M$100,3,0)+VLOOKUP($D25,'Mens 2016-17 Merit Table'!$D$4:$M$104,3,0)</f>
        <v>1</v>
      </c>
      <c r="G25" s="7">
        <f>+VLOOKUP($D25,'Men 201516'!$D$4:$M$100,4,0)+VLOOKUP($D25,'Mens 2016-17 Merit Table'!$D$4:$M$104,4,0)</f>
        <v>6</v>
      </c>
      <c r="H25" s="7">
        <f>+VLOOKUP($D25,'Men 201516'!$D$4:$M$100,5,0)+VLOOKUP($D25,'Mens 2016-17 Merit Table'!$D$4:$M$104,5,0)</f>
        <v>13</v>
      </c>
      <c r="I25" s="7">
        <f>+VLOOKUP($D25,'Men 201516'!$D$4:$M$100,6,0)+VLOOKUP($D25,'Mens 2016-17 Merit Table'!$D$4:$M$104,6,0)</f>
        <v>19</v>
      </c>
      <c r="J25" s="7">
        <f>+VLOOKUP($D25,'Men 201516'!$D$4:$M$100,7,0)+VLOOKUP($D25,'Mens 2016-17 Merit Table'!$D$4:$M$104,7,0)</f>
        <v>61.1</v>
      </c>
      <c r="K25" s="7">
        <f>+VLOOKUP($D25,'Men 201516'!$D$4:$M$100,8,0)+VLOOKUP($D25,'Mens 2016-17 Merit Table'!$D$4:$M$104,8,0)</f>
        <v>0</v>
      </c>
      <c r="L25" s="7">
        <f>+VLOOKUP($D25,'Men 201516'!$D$4:$M$100,9,0)+VLOOKUP($D25,'Mens 2016-17 Merit Table'!$D$4:$M$104,9,0)</f>
        <v>32</v>
      </c>
      <c r="M25" s="1">
        <f>IF(ISERROR((J25)/L25),0,(J25)/L25)</f>
        <v>1.909375</v>
      </c>
      <c r="N25" s="106">
        <f>IF(E25=0,"",(IF(ISERROR(F25/E25),0,(F25/E25))))</f>
        <v>0.14285714285714285</v>
      </c>
      <c r="O25" s="1">
        <f>IF(ISERROR(SUM(+(SUM((+VLOOKUP($D25,'Men 201516'!$D$4:$AR$50,41,0)*(+VLOOKUP($D25,'Men 201516'!$D$4:$AR$50,2,0)))))+(SUM((+VLOOKUP($D25,'Mens 2016-17 Merit Table'!$D$4:$AR$50,41,0)*(+VLOOKUP($D25,'Mens 2016-17 Merit Table'!$D$4:$AR$50,2,0))))))/E25),"",(SUM(+(SUM((+VLOOKUP($D25,'Men 201516'!$D$4:$AR$50,41,0)*(+VLOOKUP($D25,'Men 201516'!$D$4:$AR$50,2,0)))))+(SUM((+VLOOKUP($D25,'Mens 2016-17 Merit Table'!$D$4:$AR$50,41,0)*(+VLOOKUP($D25,'Mens 2016-17 Merit Table'!$D$4:$AR$50,2,0))))))/E25))</f>
        <v>23.52</v>
      </c>
      <c r="P25" s="2">
        <f>IF(ISERROR(O25+F25),0,(O25+F25))</f>
        <v>24.52</v>
      </c>
    </row>
    <row r="26" spans="2:16" x14ac:dyDescent="0.25">
      <c r="B26" s="110">
        <v>27</v>
      </c>
      <c r="D26" s="120" t="s">
        <v>122</v>
      </c>
      <c r="E26" s="40">
        <f>+VLOOKUP($D26,'Men 201516'!$D$4:$M$100,2,0)+VLOOKUP($D26,'Mens 2016-17 Merit Table'!$D$4:$M$104,2,0)</f>
        <v>1</v>
      </c>
      <c r="F26" s="7">
        <f>+VLOOKUP($D26,'Men 201516'!$D$4:$M$100,3,0)+VLOOKUP($D26,'Mens 2016-17 Merit Table'!$D$4:$M$104,3,0)</f>
        <v>1</v>
      </c>
      <c r="G26" s="7">
        <f>+VLOOKUP($D26,'Men 201516'!$D$4:$M$100,4,0)+VLOOKUP($D26,'Mens 2016-17 Merit Table'!$D$4:$M$104,4,0)</f>
        <v>0</v>
      </c>
      <c r="H26" s="7">
        <f>+VLOOKUP($D26,'Men 201516'!$D$4:$M$100,5,0)+VLOOKUP($D26,'Mens 2016-17 Merit Table'!$D$4:$M$104,5,0)</f>
        <v>3</v>
      </c>
      <c r="I26" s="7">
        <f>+VLOOKUP($D26,'Men 201516'!$D$4:$M$100,6,0)+VLOOKUP($D26,'Mens 2016-17 Merit Table'!$D$4:$M$104,6,0)</f>
        <v>0</v>
      </c>
      <c r="J26" s="7">
        <f>+VLOOKUP($D26,'Men 201516'!$D$4:$M$100,7,0)+VLOOKUP($D26,'Mens 2016-17 Merit Table'!$D$4:$M$104,7,0)</f>
        <v>8.98</v>
      </c>
      <c r="K26" s="7">
        <f>+VLOOKUP($D26,'Men 201516'!$D$4:$M$100,8,0)+VLOOKUP($D26,'Mens 2016-17 Merit Table'!$D$4:$M$104,8,0)</f>
        <v>1</v>
      </c>
      <c r="L26" s="7">
        <f>+VLOOKUP($D26,'Men 201516'!$D$4:$M$100,9,0)+VLOOKUP($D26,'Mens 2016-17 Merit Table'!$D$4:$M$104,9,0)</f>
        <v>3</v>
      </c>
      <c r="M26" s="1">
        <f>IF(ISERROR((J26)/L26),0,(J26)/L26)</f>
        <v>2.9933333333333336</v>
      </c>
      <c r="N26" s="106">
        <f>IF(E26=0,"",(IF(ISERROR(F26/E26),0,(F26/E26))))</f>
        <v>1</v>
      </c>
      <c r="O26" s="1">
        <f>IF(ISERROR(SUM(+(SUM((+VLOOKUP($D26,'Men 201516'!$D$4:$AR$50,41,0)*(+VLOOKUP($D26,'Men 201516'!$D$4:$AR$50,2,0)))))+(SUM((+VLOOKUP($D26,'Mens 2016-17 Merit Table'!$D$4:$AR$50,41,0)*(+VLOOKUP($D26,'Mens 2016-17 Merit Table'!$D$4:$AR$50,2,0))))))/E26),"",(SUM(+(SUM((+VLOOKUP($D26,'Men 201516'!$D$4:$AR$50,41,0)*(+VLOOKUP($D26,'Men 201516'!$D$4:$AR$50,2,0)))))+(SUM((+VLOOKUP($D26,'Mens 2016-17 Merit Table'!$D$4:$AR$50,41,0)*(+VLOOKUP($D26,'Mens 2016-17 Merit Table'!$D$4:$AR$50,2,0))))))/E26))</f>
        <v>22.77</v>
      </c>
      <c r="P26" s="2">
        <f>IF(ISERROR(O26+F26),0,(O26+F26))</f>
        <v>23.77</v>
      </c>
    </row>
    <row r="27" spans="2:16" x14ac:dyDescent="0.25">
      <c r="B27" s="110">
        <v>28</v>
      </c>
      <c r="D27" s="120" t="s">
        <v>119</v>
      </c>
      <c r="E27" s="40">
        <f>+VLOOKUP($D27,'Men 201516'!$D$4:$M$100,2,0)+VLOOKUP($D27,'Mens 2016-17 Merit Table'!$D$4:$M$104,2,0)</f>
        <v>2</v>
      </c>
      <c r="F27" s="7">
        <f>+VLOOKUP($D27,'Men 201516'!$D$4:$M$100,3,0)+VLOOKUP($D27,'Mens 2016-17 Merit Table'!$D$4:$M$104,3,0)</f>
        <v>1</v>
      </c>
      <c r="G27" s="7">
        <f>+VLOOKUP($D27,'Men 201516'!$D$4:$M$100,4,0)+VLOOKUP($D27,'Mens 2016-17 Merit Table'!$D$4:$M$104,4,0)</f>
        <v>1</v>
      </c>
      <c r="H27" s="7">
        <f>+VLOOKUP($D27,'Men 201516'!$D$4:$M$100,5,0)+VLOOKUP($D27,'Mens 2016-17 Merit Table'!$D$4:$M$104,5,0)</f>
        <v>3</v>
      </c>
      <c r="I27" s="7">
        <f>+VLOOKUP($D27,'Men 201516'!$D$4:$M$100,6,0)+VLOOKUP($D27,'Mens 2016-17 Merit Table'!$D$4:$M$104,6,0)</f>
        <v>5</v>
      </c>
      <c r="J27" s="7">
        <f>+VLOOKUP($D27,'Men 201516'!$D$4:$M$100,7,0)+VLOOKUP($D27,'Mens 2016-17 Merit Table'!$D$4:$M$104,7,0)</f>
        <v>14.59</v>
      </c>
      <c r="K27" s="7">
        <f>+VLOOKUP($D27,'Men 201516'!$D$4:$M$100,8,0)+VLOOKUP($D27,'Mens 2016-17 Merit Table'!$D$4:$M$104,8,0)</f>
        <v>0</v>
      </c>
      <c r="L27" s="7">
        <f>+VLOOKUP($D27,'Men 201516'!$D$4:$M$100,9,0)+VLOOKUP($D27,'Mens 2016-17 Merit Table'!$D$4:$M$104,9,0)</f>
        <v>8</v>
      </c>
      <c r="M27" s="1">
        <f>IF(ISERROR((J27)/L27),0,(J27)/L27)</f>
        <v>1.82375</v>
      </c>
      <c r="N27" s="106">
        <f>IF(E27=0,"",(IF(ISERROR(F27/E27),0,(F27/E27))))</f>
        <v>0.5</v>
      </c>
      <c r="O27" s="1">
        <f>IF(ISERROR(SUM(+(SUM((+VLOOKUP($D27,'Men 201516'!$D$4:$AR$50,41,0)*(+VLOOKUP($D27,'Men 201516'!$D$4:$AR$50,2,0)))))+(SUM((+VLOOKUP($D27,'Mens 2016-17 Merit Table'!$D$4:$AR$50,41,0)*(+VLOOKUP($D27,'Mens 2016-17 Merit Table'!$D$4:$AR$50,2,0))))))/E27),"",(SUM(+(SUM((+VLOOKUP($D27,'Men 201516'!$D$4:$AR$50,41,0)*(+VLOOKUP($D27,'Men 201516'!$D$4:$AR$50,2,0)))))+(SUM((+VLOOKUP($D27,'Mens 2016-17 Merit Table'!$D$4:$AR$50,41,0)*(+VLOOKUP($D27,'Mens 2016-17 Merit Table'!$D$4:$AR$50,2,0))))))/E27))</f>
        <v>22.11</v>
      </c>
      <c r="P27" s="2">
        <f>IF(ISERROR(O27+F27),0,(O27+F27))</f>
        <v>23.11</v>
      </c>
    </row>
    <row r="28" spans="2:16" x14ac:dyDescent="0.25">
      <c r="B28" s="110">
        <v>29</v>
      </c>
      <c r="D28" s="120" t="s">
        <v>73</v>
      </c>
      <c r="E28" s="40">
        <f>+VLOOKUP($D28,'Men 201516'!$D$4:$M$100,2,0)+VLOOKUP($D28,'Mens 2016-17 Merit Table'!$D$4:$M$104,2,0)</f>
        <v>7</v>
      </c>
      <c r="F28" s="7">
        <f>+VLOOKUP($D28,'Men 201516'!$D$4:$M$100,3,0)+VLOOKUP($D28,'Mens 2016-17 Merit Table'!$D$4:$M$104,3,0)</f>
        <v>0</v>
      </c>
      <c r="G28" s="7">
        <f>+VLOOKUP($D28,'Men 201516'!$D$4:$M$100,4,0)+VLOOKUP($D28,'Mens 2016-17 Merit Table'!$D$4:$M$104,4,0)</f>
        <v>7</v>
      </c>
      <c r="H28" s="7">
        <f>+VLOOKUP($D28,'Men 201516'!$D$4:$M$100,5,0)+VLOOKUP($D28,'Mens 2016-17 Merit Table'!$D$4:$M$104,5,0)</f>
        <v>7</v>
      </c>
      <c r="I28" s="7">
        <f>+VLOOKUP($D28,'Men 201516'!$D$4:$M$100,6,0)+VLOOKUP($D28,'Mens 2016-17 Merit Table'!$D$4:$M$104,6,0)</f>
        <v>21</v>
      </c>
      <c r="J28" s="7">
        <f>+VLOOKUP($D28,'Men 201516'!$D$4:$M$100,7,0)+VLOOKUP($D28,'Mens 2016-17 Merit Table'!$D$4:$M$104,7,0)</f>
        <v>40.699999999999996</v>
      </c>
      <c r="K28" s="7">
        <f>+VLOOKUP($D28,'Men 201516'!$D$4:$M$100,8,0)+VLOOKUP($D28,'Mens 2016-17 Merit Table'!$D$4:$M$104,8,0)</f>
        <v>4</v>
      </c>
      <c r="L28" s="7">
        <f>+VLOOKUP($D28,'Men 201516'!$D$4:$M$100,9,0)+VLOOKUP($D28,'Mens 2016-17 Merit Table'!$D$4:$M$104,9,0)</f>
        <v>28</v>
      </c>
      <c r="M28" s="1">
        <f>IF(ISERROR((J28)/L28),0,(J28)/L28)</f>
        <v>1.4535714285714285</v>
      </c>
      <c r="N28" s="106">
        <f>IF(E28=0,"",(IF(ISERROR(F28/E28),0,(F28/E28))))</f>
        <v>0</v>
      </c>
      <c r="O28" s="1">
        <f>IF(ISERROR(SUM(+(SUM((+VLOOKUP($D28,'Men 201516'!$D$4:$AR$50,41,0)*(+VLOOKUP($D28,'Men 201516'!$D$4:$AR$50,2,0)))))+(SUM((+VLOOKUP($D28,'Mens 2016-17 Merit Table'!$D$4:$AR$50,41,0)*(+VLOOKUP($D28,'Mens 2016-17 Merit Table'!$D$4:$AR$50,2,0))))))/E28),"",(SUM(+(SUM((+VLOOKUP($D28,'Men 201516'!$D$4:$AR$50,41,0)*(+VLOOKUP($D28,'Men 201516'!$D$4:$AR$50,2,0)))))+(SUM((+VLOOKUP($D28,'Mens 2016-17 Merit Table'!$D$4:$AR$50,41,0)*(+VLOOKUP($D28,'Mens 2016-17 Merit Table'!$D$4:$AR$50,2,0))))))/E28))</f>
        <v>22.834285714285716</v>
      </c>
      <c r="P28" s="2">
        <f>IF(ISERROR(O28+F28),0,(O28+F28))</f>
        <v>22.834285714285716</v>
      </c>
    </row>
    <row r="29" spans="2:16" x14ac:dyDescent="0.25">
      <c r="B29" s="110">
        <v>30</v>
      </c>
      <c r="D29" s="120" t="s">
        <v>25</v>
      </c>
      <c r="E29" s="40">
        <f>+VLOOKUP($D29,'Men 201516'!$D$4:$M$100,2,0)+VLOOKUP($D29,'Mens 2016-17 Merit Table'!$D$4:$M$104,2,0)</f>
        <v>1</v>
      </c>
      <c r="F29" s="7">
        <f>+VLOOKUP($D29,'Men 201516'!$D$4:$M$100,3,0)+VLOOKUP($D29,'Mens 2016-17 Merit Table'!$D$4:$M$104,3,0)</f>
        <v>0</v>
      </c>
      <c r="G29" s="7">
        <f>+VLOOKUP($D29,'Men 201516'!$D$4:$M$100,4,0)+VLOOKUP($D29,'Mens 2016-17 Merit Table'!$D$4:$M$104,4,0)</f>
        <v>1</v>
      </c>
      <c r="H29" s="7">
        <f>+VLOOKUP($D29,'Men 201516'!$D$4:$M$100,5,0)+VLOOKUP($D29,'Mens 2016-17 Merit Table'!$D$4:$M$104,5,0)</f>
        <v>2</v>
      </c>
      <c r="I29" s="7">
        <f>+VLOOKUP($D29,'Men 201516'!$D$4:$M$100,6,0)+VLOOKUP($D29,'Mens 2016-17 Merit Table'!$D$4:$M$104,6,0)</f>
        <v>3</v>
      </c>
      <c r="J29" s="7">
        <f>+VLOOKUP($D29,'Men 201516'!$D$4:$M$100,7,0)+VLOOKUP($D29,'Mens 2016-17 Merit Table'!$D$4:$M$104,7,0)</f>
        <v>7.14</v>
      </c>
      <c r="K29" s="7">
        <f>+VLOOKUP($D29,'Men 201516'!$D$4:$M$100,8,0)+VLOOKUP($D29,'Mens 2016-17 Merit Table'!$D$4:$M$104,8,0)</f>
        <v>0</v>
      </c>
      <c r="L29" s="7">
        <f>+VLOOKUP($D29,'Men 201516'!$D$4:$M$100,9,0)+VLOOKUP($D29,'Mens 2016-17 Merit Table'!$D$4:$M$104,9,0)</f>
        <v>5</v>
      </c>
      <c r="M29" s="1">
        <f>IF(ISERROR((J29)/L29),0,(J29)/L29)</f>
        <v>1.4279999999999999</v>
      </c>
      <c r="N29" s="106">
        <f>IF(E29=0,"",(IF(ISERROR(F29/E29),0,(F29/E29))))</f>
        <v>0</v>
      </c>
      <c r="O29" s="1">
        <f>IF(ISERROR(SUM(+(SUM((+VLOOKUP($D29,'Men 201516'!$D$4:$AR$50,41,0)*(+VLOOKUP($D29,'Men 201516'!$D$4:$AR$50,2,0)))))+(SUM((+VLOOKUP($D29,'Mens 2016-17 Merit Table'!$D$4:$AR$50,41,0)*(+VLOOKUP($D29,'Mens 2016-17 Merit Table'!$D$4:$AR$50,2,0))))))/E29),"",(SUM(+(SUM((+VLOOKUP($D29,'Men 201516'!$D$4:$AR$50,41,0)*(+VLOOKUP($D29,'Men 201516'!$D$4:$AR$50,2,0)))))+(SUM((+VLOOKUP($D29,'Mens 2016-17 Merit Table'!$D$4:$AR$50,41,0)*(+VLOOKUP($D29,'Mens 2016-17 Merit Table'!$D$4:$AR$50,2,0))))))/E29))</f>
        <v>21.35</v>
      </c>
      <c r="P29" s="2">
        <f>IF(ISERROR(O29+F29),0,(O29+F29))</f>
        <v>21.35</v>
      </c>
    </row>
    <row r="30" spans="2:16" ht="15.75" thickBot="1" x14ac:dyDescent="0.3">
      <c r="B30" s="65">
        <v>31</v>
      </c>
      <c r="D30" s="86" t="s">
        <v>120</v>
      </c>
      <c r="E30" s="41">
        <f>+VLOOKUP($D30,'Men 201516'!$D$4:$M$100,2,0)+VLOOKUP($D30,'Mens 2016-17 Merit Table'!$D$4:$M$104,2,0)</f>
        <v>0</v>
      </c>
      <c r="F30" s="8">
        <f>+VLOOKUP($D30,'Men 201516'!$D$4:$M$100,3,0)+VLOOKUP($D30,'Mens 2016-17 Merit Table'!$D$4:$M$104,3,0)</f>
        <v>0</v>
      </c>
      <c r="G30" s="8">
        <f>+VLOOKUP($D30,'Men 201516'!$D$4:$M$100,4,0)+VLOOKUP($D30,'Mens 2016-17 Merit Table'!$D$4:$M$104,4,0)</f>
        <v>0</v>
      </c>
      <c r="H30" s="8">
        <f>+VLOOKUP($D30,'Men 201516'!$D$4:$M$100,5,0)+VLOOKUP($D30,'Mens 2016-17 Merit Table'!$D$4:$M$104,5,0)</f>
        <v>0</v>
      </c>
      <c r="I30" s="8">
        <f>+VLOOKUP($D30,'Men 201516'!$D$4:$M$100,6,0)+VLOOKUP($D30,'Mens 2016-17 Merit Table'!$D$4:$M$104,6,0)</f>
        <v>0</v>
      </c>
      <c r="J30" s="8">
        <f>+VLOOKUP($D30,'Men 201516'!$D$4:$M$100,7,0)+VLOOKUP($D30,'Mens 2016-17 Merit Table'!$D$4:$M$104,7,0)</f>
        <v>0</v>
      </c>
      <c r="K30" s="8">
        <f>+VLOOKUP($D30,'Men 201516'!$D$4:$M$100,8,0)+VLOOKUP($D30,'Mens 2016-17 Merit Table'!$D$4:$M$104,8,0)</f>
        <v>0</v>
      </c>
      <c r="L30" s="8">
        <f>+VLOOKUP($D30,'Men 201516'!$D$4:$M$100,9,0)+VLOOKUP($D30,'Mens 2016-17 Merit Table'!$D$4:$M$104,9,0)</f>
        <v>0</v>
      </c>
      <c r="M30" s="3">
        <f>IF(ISERROR((J30)/L30),0,(J30)/L30)</f>
        <v>0</v>
      </c>
      <c r="N30" s="107" t="str">
        <f>IF(E30=0,"",(IF(ISERROR(F30/E30),0,(F30/E30))))</f>
        <v/>
      </c>
      <c r="O30" s="3" t="str">
        <f>IF(ISERROR(SUM(+(SUM((+VLOOKUP($D30,'Men 201516'!$D$4:$AR$50,41,0)*(+VLOOKUP($D30,'Men 201516'!$D$4:$AR$50,2,0)))))+(SUM((+VLOOKUP($D30,'Mens 2016-17 Merit Table'!$D$4:$AR$50,41,0)*(+VLOOKUP($D30,'Mens 2016-17 Merit Table'!$D$4:$AR$50,2,0))))))/E30),"",(SUM(+(SUM((+VLOOKUP($D30,'Men 201516'!$D$4:$AR$50,41,0)*(+VLOOKUP($D30,'Men 201516'!$D$4:$AR$50,2,0)))))+(SUM((+VLOOKUP($D30,'Mens 2016-17 Merit Table'!$D$4:$AR$50,41,0)*(+VLOOKUP($D30,'Mens 2016-17 Merit Table'!$D$4:$AR$50,2,0))))))/E30))</f>
        <v/>
      </c>
      <c r="P30" s="4">
        <f>IF(ISERROR(O30+F30),0,(O30+F30))</f>
        <v>0</v>
      </c>
    </row>
    <row r="31" spans="2:16" ht="16.5" customHeight="1" thickTop="1" x14ac:dyDescent="0.25">
      <c r="D31" s="15"/>
      <c r="E31" s="15"/>
      <c r="F31" s="15"/>
      <c r="G31" s="15"/>
      <c r="H31" s="15"/>
      <c r="I31" s="15"/>
      <c r="J31" s="16"/>
      <c r="K31" s="15"/>
      <c r="L31" s="15"/>
      <c r="M31" s="16"/>
      <c r="N31" s="16"/>
      <c r="O31" s="16"/>
      <c r="P31" s="16"/>
    </row>
    <row r="32" spans="2:16" ht="16.5" hidden="1" customHeight="1" x14ac:dyDescent="0.25">
      <c r="M32" s="9"/>
      <c r="N32" s="9"/>
    </row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x14ac:dyDescent="0.25"/>
    <row r="45" x14ac:dyDescent="0.25"/>
    <row r="46" x14ac:dyDescent="0.25"/>
    <row r="47" x14ac:dyDescent="0.25"/>
    <row r="48" x14ac:dyDescent="0.25"/>
    <row r="49" x14ac:dyDescent="0.25"/>
  </sheetData>
  <sortState ref="D4:P30">
    <sortCondition descending="1" ref="P4:P30"/>
  </sortState>
  <conditionalFormatting sqref="O4:O30">
    <cfRule type="cellIs" dxfId="6" priority="2" operator="lessThan">
      <formula>23</formula>
    </cfRule>
  </conditionalFormatting>
  <conditionalFormatting sqref="N4:N30">
    <cfRule type="cellIs" dxfId="5" priority="1" operator="lessThan">
      <formula>0.35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1"/>
  <sheetViews>
    <sheetView showGridLines="0" showRowColHeaders="0" workbookViewId="0">
      <selection activeCell="B3" sqref="B3"/>
    </sheetView>
  </sheetViews>
  <sheetFormatPr defaultColWidth="0" defaultRowHeight="15" zeroHeight="1" x14ac:dyDescent="0.25"/>
  <cols>
    <col min="1" max="1" width="9.140625" customWidth="1"/>
    <col min="2" max="2" width="12.5703125" customWidth="1"/>
    <col min="3" max="3" width="1.5703125" customWidth="1"/>
    <col min="4" max="4" width="18.85546875" style="5" customWidth="1"/>
    <col min="5" max="12" width="7.7109375" style="5" customWidth="1"/>
    <col min="13" max="14" width="12.7109375" style="5" customWidth="1"/>
    <col min="15" max="15" width="10.42578125" style="5" customWidth="1"/>
    <col min="16" max="16" width="10.140625" style="5" customWidth="1"/>
    <col min="17" max="17" width="9.140625" customWidth="1"/>
    <col min="18" max="42" width="9.140625" hidden="1" customWidth="1"/>
    <col min="43" max="43" width="0" hidden="1" customWidth="1"/>
    <col min="44" max="47" width="9.140625" hidden="1" customWidth="1"/>
    <col min="48" max="48" width="0" hidden="1" customWidth="1"/>
    <col min="49" max="16384" width="9.140625" hidden="1"/>
  </cols>
  <sheetData>
    <row r="1" spans="2:16" x14ac:dyDescent="0.25"/>
    <row r="2" spans="2:16" ht="15.75" thickBot="1" x14ac:dyDescent="0.3"/>
    <row r="3" spans="2:16" ht="16.5" thickTop="1" thickBot="1" x14ac:dyDescent="0.3">
      <c r="B3" s="67" t="s">
        <v>71</v>
      </c>
      <c r="D3" s="38" t="s">
        <v>0</v>
      </c>
      <c r="E3" s="36" t="s">
        <v>1</v>
      </c>
      <c r="F3" s="36" t="s">
        <v>2</v>
      </c>
      <c r="G3" s="36" t="s">
        <v>3</v>
      </c>
      <c r="H3" s="36" t="s">
        <v>4</v>
      </c>
      <c r="I3" s="36" t="s">
        <v>5</v>
      </c>
      <c r="J3" s="36" t="s">
        <v>6</v>
      </c>
      <c r="K3" s="36" t="s">
        <v>7</v>
      </c>
      <c r="L3" s="36" t="s">
        <v>56</v>
      </c>
      <c r="M3" s="46" t="s">
        <v>8</v>
      </c>
      <c r="N3" s="36" t="s">
        <v>107</v>
      </c>
      <c r="O3" s="36" t="s">
        <v>60</v>
      </c>
      <c r="P3" s="37" t="s">
        <v>61</v>
      </c>
    </row>
    <row r="4" spans="2:16" ht="15.75" thickTop="1" x14ac:dyDescent="0.25">
      <c r="B4" s="109">
        <v>1</v>
      </c>
      <c r="D4" s="60" t="s">
        <v>13</v>
      </c>
      <c r="E4" s="6">
        <f>+VLOOKUP($D4,'Ladies 201516'!$D$4:$M$102,2,0)+VLOOKUP($D4,'Ladies 2016-17 Merit Table'!$D$4:$M$100,2,0)</f>
        <v>11</v>
      </c>
      <c r="F4" s="6">
        <f>+VLOOKUP($D4,'Ladies 201516'!$D$4:$M$102,3,0)+VLOOKUP($D4,'Ladies 2016-17 Merit Table'!$D$4:$M$100,3,0)</f>
        <v>8</v>
      </c>
      <c r="G4" s="6">
        <f>+VLOOKUP($D4,'Ladies 201516'!$D$4:$M$102,4,0)+VLOOKUP($D4,'Ladies 2016-17 Merit Table'!$D$4:$M$100,4,0)</f>
        <v>3</v>
      </c>
      <c r="H4" s="6">
        <f>+VLOOKUP($D4,'Ladies 201516'!$D$4:$M$102,5,0)+VLOOKUP($D4,'Ladies 2016-17 Merit Table'!$D$4:$M$100,5,0)</f>
        <v>29</v>
      </c>
      <c r="I4" s="6">
        <f>+VLOOKUP($D4,'Ladies 201516'!$D$4:$M$102,6,0)+VLOOKUP($D4,'Ladies 2016-17 Merit Table'!$D$4:$M$100,6,0)</f>
        <v>15</v>
      </c>
      <c r="J4" s="6">
        <f>+VLOOKUP($D4,'Ladies 201516'!$D$4:$M$102,7,0)+VLOOKUP($D4,'Ladies 2016-17 Merit Table'!$D$4:$M$100,7,0)</f>
        <v>74.78</v>
      </c>
      <c r="K4" s="6">
        <f>+VLOOKUP($D4,'Ladies 201516'!$D$4:$M$102,8,0)+VLOOKUP($D4,'Ladies 2016-17 Merit Table'!$D$4:$M$100,8,0)</f>
        <v>2</v>
      </c>
      <c r="L4" s="6">
        <f>+VLOOKUP($D4,'Ladies 201516'!$D$4:$M$102,9,0)+VLOOKUP($D4,'Ladies 2016-17 Merit Table'!$D$4:$M$100,9,0)</f>
        <v>44</v>
      </c>
      <c r="M4" s="13">
        <f>IF(ISERROR((J4)/L4),0,(J4)/L4)</f>
        <v>1.6995454545454545</v>
      </c>
      <c r="N4" s="105">
        <f>IF(E4=0,"",IF(ISERROR(F4/E4),0,(F4/E4)))</f>
        <v>0.72727272727272729</v>
      </c>
      <c r="O4" s="13">
        <f>IF(ISERROR(SUM(SUM((+VLOOKUP($D4,'Ladies 201516'!$D$4:$AO$34,38,0)*(+VLOOKUP($D4,'Ladies 201516'!$D$4:$AO$34,2,0))))+(SUM((+VLOOKUP($D4,'Ladies 2016-17 Merit Table'!$D$4:$AT$34,38,0)*(+VLOOKUP($D4,'Ladies 2016-17 Merit Table'!$D$4:$AT$34,2,0))))))/E4),0,(SUM(SUM((+VLOOKUP($D4,'Ladies 201516'!$D$4:$AO$34,38,0)*(+VLOOKUP($D4,'Ladies 201516'!$D$4:$AO$34,2,0))))+(SUM((+VLOOKUP($D4,'Ladies 2016-17 Merit Table'!$D$4:$AT$34,38,0)*(+VLOOKUP($D4,'Ladies 2016-17 Merit Table'!$D$4:$AT$34,2,0))))))/E4))</f>
        <v>20.613636363636363</v>
      </c>
      <c r="P4" s="43">
        <f>IF(ISERROR(O4+F4),0,(O4+F4))</f>
        <v>28.613636363636363</v>
      </c>
    </row>
    <row r="5" spans="2:16" x14ac:dyDescent="0.25">
      <c r="B5" s="64">
        <v>2</v>
      </c>
      <c r="D5" s="40" t="s">
        <v>51</v>
      </c>
      <c r="E5" s="7">
        <f>+VLOOKUP($D5,'Ladies 201516'!$D$4:$M$102,2,0)+VLOOKUP($D5,'Ladies 2016-17 Merit Table'!$D$4:$M$100,2,0)</f>
        <v>11</v>
      </c>
      <c r="F5" s="7">
        <f>+VLOOKUP($D5,'Ladies 201516'!$D$4:$M$102,3,0)+VLOOKUP($D5,'Ladies 2016-17 Merit Table'!$D$4:$M$100,3,0)</f>
        <v>9</v>
      </c>
      <c r="G5" s="7">
        <f>+VLOOKUP($D5,'Ladies 201516'!$D$4:$M$102,4,0)+VLOOKUP($D5,'Ladies 2016-17 Merit Table'!$D$4:$M$100,4,0)</f>
        <v>2</v>
      </c>
      <c r="H5" s="7">
        <f>+VLOOKUP($D5,'Ladies 201516'!$D$4:$M$102,5,0)+VLOOKUP($D5,'Ladies 2016-17 Merit Table'!$D$4:$M$100,5,0)</f>
        <v>29</v>
      </c>
      <c r="I5" s="7">
        <f>+VLOOKUP($D5,'Ladies 201516'!$D$4:$M$102,6,0)+VLOOKUP($D5,'Ladies 2016-17 Merit Table'!$D$4:$M$100,6,0)</f>
        <v>15</v>
      </c>
      <c r="J5" s="7">
        <f>+VLOOKUP($D5,'Ladies 201516'!$D$4:$M$102,7,0)+VLOOKUP($D5,'Ladies 2016-17 Merit Table'!$D$4:$M$100,7,0)</f>
        <v>57.940000000000005</v>
      </c>
      <c r="K5" s="7">
        <f>+VLOOKUP($D5,'Ladies 201516'!$D$4:$M$102,8,0)+VLOOKUP($D5,'Ladies 2016-17 Merit Table'!$D$4:$M$100,8,0)</f>
        <v>1</v>
      </c>
      <c r="L5" s="7">
        <f>+VLOOKUP($D5,'Ladies 201516'!$D$4:$M$102,9,0)+VLOOKUP($D5,'Ladies 2016-17 Merit Table'!$D$4:$M$100,9,0)</f>
        <v>44</v>
      </c>
      <c r="M5" s="1">
        <f>IF(ISERROR((J5)/L5),0,(J5)/L5)</f>
        <v>1.3168181818181819</v>
      </c>
      <c r="N5" s="106">
        <f>IF(E5=0,"",IF(ISERROR(F5/E5),0,(F5/E5)))</f>
        <v>0.81818181818181823</v>
      </c>
      <c r="O5" s="1">
        <f>IF(ISERROR(SUM(SUM((+VLOOKUP($D5,'Ladies 201516'!$D$4:$AO$34,38,0)*(+VLOOKUP($D5,'Ladies 201516'!$D$4:$AO$34,2,0))))+(SUM((+VLOOKUP($D5,'Ladies 2016-17 Merit Table'!$D$4:$AT$34,38,0)*(+VLOOKUP($D5,'Ladies 2016-17 Merit Table'!$D$4:$AT$34,2,0))))))/E5),0,(SUM(SUM((+VLOOKUP($D5,'Ladies 201516'!$D$4:$AO$34,38,0)*(+VLOOKUP($D5,'Ladies 201516'!$D$4:$AO$34,2,0))))+(SUM((+VLOOKUP($D5,'Ladies 2016-17 Merit Table'!$D$4:$AT$34,38,0)*(+VLOOKUP($D5,'Ladies 2016-17 Merit Table'!$D$4:$AT$34,2,0))))))/E5))</f>
        <v>18.927272727272729</v>
      </c>
      <c r="P5" s="2">
        <f>IF(ISERROR(O5+F5),0,(O5+F5))</f>
        <v>27.927272727272729</v>
      </c>
    </row>
    <row r="6" spans="2:16" x14ac:dyDescent="0.25">
      <c r="B6" s="64">
        <v>3</v>
      </c>
      <c r="D6" s="40" t="s">
        <v>15</v>
      </c>
      <c r="E6" s="7">
        <f>+VLOOKUP($D6,'Ladies 201516'!$D$4:$M$102,2,0)+VLOOKUP($D6,'Ladies 2016-17 Merit Table'!$D$4:$M$100,2,0)</f>
        <v>11</v>
      </c>
      <c r="F6" s="7">
        <f>+VLOOKUP($D6,'Ladies 201516'!$D$4:$M$102,3,0)+VLOOKUP($D6,'Ladies 2016-17 Merit Table'!$D$4:$M$100,3,0)</f>
        <v>9</v>
      </c>
      <c r="G6" s="7">
        <f>+VLOOKUP($D6,'Ladies 201516'!$D$4:$M$102,4,0)+VLOOKUP($D6,'Ladies 2016-17 Merit Table'!$D$4:$M$100,4,0)</f>
        <v>2</v>
      </c>
      <c r="H6" s="7">
        <f>+VLOOKUP($D6,'Ladies 201516'!$D$4:$M$102,5,0)+VLOOKUP($D6,'Ladies 2016-17 Merit Table'!$D$4:$M$100,5,0)</f>
        <v>29</v>
      </c>
      <c r="I6" s="7">
        <f>+VLOOKUP($D6,'Ladies 201516'!$D$4:$M$102,6,0)+VLOOKUP($D6,'Ladies 2016-17 Merit Table'!$D$4:$M$100,6,0)</f>
        <v>16</v>
      </c>
      <c r="J6" s="7">
        <f>+VLOOKUP($D6,'Ladies 201516'!$D$4:$M$102,7,0)+VLOOKUP($D6,'Ladies 2016-17 Merit Table'!$D$4:$M$100,7,0)</f>
        <v>61.579999999999991</v>
      </c>
      <c r="K6" s="7">
        <f>+VLOOKUP($D6,'Ladies 201516'!$D$4:$M$102,8,0)+VLOOKUP($D6,'Ladies 2016-17 Merit Table'!$D$4:$M$100,8,0)</f>
        <v>1</v>
      </c>
      <c r="L6" s="7">
        <f>+VLOOKUP($D6,'Ladies 201516'!$D$4:$M$102,9,0)+VLOOKUP($D6,'Ladies 2016-17 Merit Table'!$D$4:$M$100,9,0)</f>
        <v>45</v>
      </c>
      <c r="M6" s="1">
        <f>IF(ISERROR((J6)/L6),0,(J6)/L6)</f>
        <v>1.3684444444444444</v>
      </c>
      <c r="N6" s="106">
        <f>IF(E6=0,"",IF(ISERROR(F6/E6),0,(F6/E6)))</f>
        <v>0.81818181818181823</v>
      </c>
      <c r="O6" s="1">
        <f>IF(ISERROR(SUM(SUM((+VLOOKUP($D6,'Ladies 201516'!$D$4:$AO$34,38,0)*(+VLOOKUP($D6,'Ladies 201516'!$D$4:$AO$34,2,0))))+(SUM((+VLOOKUP($D6,'Ladies 2016-17 Merit Table'!$D$4:$AT$34,38,0)*(+VLOOKUP($D6,'Ladies 2016-17 Merit Table'!$D$4:$AT$34,2,0))))))/E6),0,(SUM(SUM((+VLOOKUP($D6,'Ladies 201516'!$D$4:$AO$34,38,0)*(+VLOOKUP($D6,'Ladies 201516'!$D$4:$AO$34,2,0))))+(SUM((+VLOOKUP($D6,'Ladies 2016-17 Merit Table'!$D$4:$AT$34,38,0)*(+VLOOKUP($D6,'Ladies 2016-17 Merit Table'!$D$4:$AT$34,2,0))))))/E6))</f>
        <v>18.905454545454543</v>
      </c>
      <c r="P6" s="2">
        <f>IF(ISERROR(O6+F6),0,(O6+F6))</f>
        <v>27.905454545454543</v>
      </c>
    </row>
    <row r="7" spans="2:16" x14ac:dyDescent="0.25">
      <c r="B7" s="64">
        <v>4</v>
      </c>
      <c r="D7" s="40" t="s">
        <v>87</v>
      </c>
      <c r="E7" s="7">
        <f>+VLOOKUP($D7,'Ladies 201516'!$D$4:$M$102,2,0)+VLOOKUP($D7,'Ladies 2016-17 Merit Table'!$D$4:$M$100,2,0)</f>
        <v>10</v>
      </c>
      <c r="F7" s="7">
        <f>+VLOOKUP($D7,'Ladies 201516'!$D$4:$M$102,3,0)+VLOOKUP($D7,'Ladies 2016-17 Merit Table'!$D$4:$M$100,3,0)</f>
        <v>9</v>
      </c>
      <c r="G7" s="7">
        <f>+VLOOKUP($D7,'Ladies 201516'!$D$4:$M$102,4,0)+VLOOKUP($D7,'Ladies 2016-17 Merit Table'!$D$4:$M$100,4,0)</f>
        <v>1</v>
      </c>
      <c r="H7" s="7">
        <f>+VLOOKUP($D7,'Ladies 201516'!$D$4:$M$102,5,0)+VLOOKUP($D7,'Ladies 2016-17 Merit Table'!$D$4:$M$100,5,0)</f>
        <v>28</v>
      </c>
      <c r="I7" s="7">
        <f>+VLOOKUP($D7,'Ladies 201516'!$D$4:$M$102,6,0)+VLOOKUP($D7,'Ladies 2016-17 Merit Table'!$D$4:$M$100,6,0)</f>
        <v>7</v>
      </c>
      <c r="J7" s="7">
        <f>+VLOOKUP($D7,'Ladies 201516'!$D$4:$M$102,7,0)+VLOOKUP($D7,'Ladies 2016-17 Merit Table'!$D$4:$M$100,7,0)</f>
        <v>56.53</v>
      </c>
      <c r="K7" s="7">
        <f>+VLOOKUP($D7,'Ladies 201516'!$D$4:$M$102,8,0)+VLOOKUP($D7,'Ladies 2016-17 Merit Table'!$D$4:$M$100,8,0)</f>
        <v>1</v>
      </c>
      <c r="L7" s="7">
        <f>+VLOOKUP($D7,'Ladies 201516'!$D$4:$M$102,9,0)+VLOOKUP($D7,'Ladies 2016-17 Merit Table'!$D$4:$M$100,9,0)</f>
        <v>35</v>
      </c>
      <c r="M7" s="1">
        <f>IF(ISERROR((J7)/L7),0,(J7)/L7)</f>
        <v>1.6151428571428572</v>
      </c>
      <c r="N7" s="106">
        <f>IF(E7=0,"",IF(ISERROR(F7/E7),0,(F7/E7)))</f>
        <v>0.9</v>
      </c>
      <c r="O7" s="1">
        <f>IF(ISERROR(SUM(SUM((+VLOOKUP($D7,'Ladies 201516'!$D$4:$AO$34,38,0)*(+VLOOKUP($D7,'Ladies 201516'!$D$4:$AO$34,2,0))))+(SUM((+VLOOKUP($D7,'Ladies 2016-17 Merit Table'!$D$4:$AT$34,38,0)*(+VLOOKUP($D7,'Ladies 2016-17 Merit Table'!$D$4:$AT$34,2,0))))))/E7),0,(SUM(SUM((+VLOOKUP($D7,'Ladies 201516'!$D$4:$AO$34,38,0)*(+VLOOKUP($D7,'Ladies 201516'!$D$4:$AO$34,2,0))))+(SUM((+VLOOKUP($D7,'Ladies 2016-17 Merit Table'!$D$4:$AT$34,38,0)*(+VLOOKUP($D7,'Ladies 2016-17 Merit Table'!$D$4:$AT$34,2,0))))))/E7))</f>
        <v>18.802000000000003</v>
      </c>
      <c r="P7" s="2">
        <f>IF(ISERROR(O7+F7),0,(O7+F7))</f>
        <v>27.802000000000003</v>
      </c>
    </row>
    <row r="8" spans="2:16" x14ac:dyDescent="0.25">
      <c r="B8" s="64">
        <v>5</v>
      </c>
      <c r="D8" s="40" t="s">
        <v>72</v>
      </c>
      <c r="E8" s="7">
        <f>+VLOOKUP($D8,'Ladies 201516'!$D$4:$M$102,2,0)+VLOOKUP($D8,'Ladies 2016-17 Merit Table'!$D$4:$M$100,2,0)</f>
        <v>11</v>
      </c>
      <c r="F8" s="7">
        <f>+VLOOKUP($D8,'Ladies 201516'!$D$4:$M$102,3,0)+VLOOKUP($D8,'Ladies 2016-17 Merit Table'!$D$4:$M$100,3,0)</f>
        <v>9</v>
      </c>
      <c r="G8" s="7">
        <f>+VLOOKUP($D8,'Ladies 201516'!$D$4:$M$102,4,0)+VLOOKUP($D8,'Ladies 2016-17 Merit Table'!$D$4:$M$100,4,0)</f>
        <v>2</v>
      </c>
      <c r="H8" s="7">
        <f>+VLOOKUP($D8,'Ladies 201516'!$D$4:$M$102,5,0)+VLOOKUP($D8,'Ladies 2016-17 Merit Table'!$D$4:$M$100,5,0)</f>
        <v>29</v>
      </c>
      <c r="I8" s="7">
        <f>+VLOOKUP($D8,'Ladies 201516'!$D$4:$M$102,6,0)+VLOOKUP($D8,'Ladies 2016-17 Merit Table'!$D$4:$M$100,6,0)</f>
        <v>15</v>
      </c>
      <c r="J8" s="7">
        <f>+VLOOKUP($D8,'Ladies 201516'!$D$4:$M$102,7,0)+VLOOKUP($D8,'Ladies 2016-17 Merit Table'!$D$4:$M$100,7,0)</f>
        <v>45.760000000000005</v>
      </c>
      <c r="K8" s="7">
        <f>+VLOOKUP($D8,'Ladies 201516'!$D$4:$M$102,8,0)+VLOOKUP($D8,'Ladies 2016-17 Merit Table'!$D$4:$M$100,8,0)</f>
        <v>2</v>
      </c>
      <c r="L8" s="7">
        <f>+VLOOKUP($D8,'Ladies 201516'!$D$4:$M$102,9,0)+VLOOKUP($D8,'Ladies 2016-17 Merit Table'!$D$4:$M$100,9,0)</f>
        <v>44</v>
      </c>
      <c r="M8" s="1">
        <f>IF(ISERROR((J8)/L8),0,(J8)/L8)</f>
        <v>1.04</v>
      </c>
      <c r="N8" s="106">
        <f>IF(E8=0,"",IF(ISERROR(F8/E8),0,(F8/E8)))</f>
        <v>0.81818181818181823</v>
      </c>
      <c r="O8" s="1">
        <f>IF(ISERROR(SUM(SUM((+VLOOKUP($D8,'Ladies 201516'!$D$4:$AO$34,38,0)*(+VLOOKUP($D8,'Ladies 201516'!$D$4:$AO$34,2,0))))+(SUM((+VLOOKUP($D8,'Ladies 2016-17 Merit Table'!$D$4:$AT$34,38,0)*(+VLOOKUP($D8,'Ladies 2016-17 Merit Table'!$D$4:$AT$34,2,0))))))/E8),0,(SUM(SUM((+VLOOKUP($D8,'Ladies 201516'!$D$4:$AO$34,38,0)*(+VLOOKUP($D8,'Ladies 201516'!$D$4:$AO$34,2,0))))+(SUM((+VLOOKUP($D8,'Ladies 2016-17 Merit Table'!$D$4:$AT$34,38,0)*(+VLOOKUP($D8,'Ladies 2016-17 Merit Table'!$D$4:$AT$34,2,0))))))/E8))</f>
        <v>16.969090909090905</v>
      </c>
      <c r="P8" s="2">
        <f>IF(ISERROR(O8+F8),0,(O8+F8))</f>
        <v>25.969090909090905</v>
      </c>
    </row>
    <row r="9" spans="2:16" x14ac:dyDescent="0.25">
      <c r="B9" s="64">
        <v>6</v>
      </c>
      <c r="D9" s="40" t="s">
        <v>12</v>
      </c>
      <c r="E9" s="7">
        <f>+VLOOKUP($D9,'Ladies 201516'!$D$4:$M$102,2,0)+VLOOKUP($D9,'Ladies 2016-17 Merit Table'!$D$4:$M$100,2,0)</f>
        <v>11</v>
      </c>
      <c r="F9" s="7">
        <f>+VLOOKUP($D9,'Ladies 201516'!$D$4:$M$102,3,0)+VLOOKUP($D9,'Ladies 2016-17 Merit Table'!$D$4:$M$100,3,0)</f>
        <v>8</v>
      </c>
      <c r="G9" s="7">
        <f>+VLOOKUP($D9,'Ladies 201516'!$D$4:$M$102,4,0)+VLOOKUP($D9,'Ladies 2016-17 Merit Table'!$D$4:$M$100,4,0)</f>
        <v>3</v>
      </c>
      <c r="H9" s="7">
        <f>+VLOOKUP($D9,'Ladies 201516'!$D$4:$M$102,5,0)+VLOOKUP($D9,'Ladies 2016-17 Merit Table'!$D$4:$M$100,5,0)</f>
        <v>28</v>
      </c>
      <c r="I9" s="7">
        <f>+VLOOKUP($D9,'Ladies 201516'!$D$4:$M$102,6,0)+VLOOKUP($D9,'Ladies 2016-17 Merit Table'!$D$4:$M$100,6,0)</f>
        <v>14</v>
      </c>
      <c r="J9" s="7">
        <f>+VLOOKUP($D9,'Ladies 201516'!$D$4:$M$102,7,0)+VLOOKUP($D9,'Ladies 2016-17 Merit Table'!$D$4:$M$100,7,0)</f>
        <v>31.950000000000003</v>
      </c>
      <c r="K9" s="7">
        <f>+VLOOKUP($D9,'Ladies 201516'!$D$4:$M$102,8,0)+VLOOKUP($D9,'Ladies 2016-17 Merit Table'!$D$4:$M$100,8,0)</f>
        <v>0</v>
      </c>
      <c r="L9" s="7">
        <f>+VLOOKUP($D9,'Ladies 201516'!$D$4:$M$102,9,0)+VLOOKUP($D9,'Ladies 2016-17 Merit Table'!$D$4:$M$100,9,0)</f>
        <v>42</v>
      </c>
      <c r="M9" s="1">
        <f>IF(ISERROR((J9)/L9),0,(J9)/L9)</f>
        <v>0.76071428571428579</v>
      </c>
      <c r="N9" s="106">
        <f>IF(E9=0,"",IF(ISERROR(F9/E9),0,(F9/E9)))</f>
        <v>0.72727272727272729</v>
      </c>
      <c r="O9" s="1">
        <f>IF(ISERROR(SUM(SUM((+VLOOKUP($D9,'Ladies 201516'!$D$4:$AO$34,38,0)*(+VLOOKUP($D9,'Ladies 201516'!$D$4:$AO$34,2,0))))+(SUM((+VLOOKUP($D9,'Ladies 2016-17 Merit Table'!$D$4:$AT$34,38,0)*(+VLOOKUP($D9,'Ladies 2016-17 Merit Table'!$D$4:$AT$34,2,0))))))/E9),0,(SUM(SUM((+VLOOKUP($D9,'Ladies 201516'!$D$4:$AO$34,38,0)*(+VLOOKUP($D9,'Ladies 201516'!$D$4:$AO$34,2,0))))+(SUM((+VLOOKUP($D9,'Ladies 2016-17 Merit Table'!$D$4:$AT$34,38,0)*(+VLOOKUP($D9,'Ladies 2016-17 Merit Table'!$D$4:$AT$34,2,0))))))/E9))</f>
        <v>16.75</v>
      </c>
      <c r="P9" s="2">
        <f>IF(ISERROR(O9+F9),0,(O9+F9))</f>
        <v>24.75</v>
      </c>
    </row>
    <row r="10" spans="2:16" x14ac:dyDescent="0.25">
      <c r="B10" s="64">
        <v>7</v>
      </c>
      <c r="D10" s="40" t="s">
        <v>14</v>
      </c>
      <c r="E10" s="7">
        <f>+VLOOKUP($D10,'Ladies 201516'!$D$4:$M$102,2,0)+VLOOKUP($D10,'Ladies 2016-17 Merit Table'!$D$4:$M$100,2,0)</f>
        <v>11</v>
      </c>
      <c r="F10" s="7">
        <f>+VLOOKUP($D10,'Ladies 201516'!$D$4:$M$102,3,0)+VLOOKUP($D10,'Ladies 2016-17 Merit Table'!$D$4:$M$100,3,0)</f>
        <v>6</v>
      </c>
      <c r="G10" s="7">
        <f>+VLOOKUP($D10,'Ladies 201516'!$D$4:$M$102,4,0)+VLOOKUP($D10,'Ladies 2016-17 Merit Table'!$D$4:$M$100,4,0)</f>
        <v>5</v>
      </c>
      <c r="H10" s="7">
        <f>+VLOOKUP($D10,'Ladies 201516'!$D$4:$M$102,5,0)+VLOOKUP($D10,'Ladies 2016-17 Merit Table'!$D$4:$M$100,5,0)</f>
        <v>24</v>
      </c>
      <c r="I10" s="7">
        <f>+VLOOKUP($D10,'Ladies 201516'!$D$4:$M$102,6,0)+VLOOKUP($D10,'Ladies 2016-17 Merit Table'!$D$4:$M$100,6,0)</f>
        <v>21</v>
      </c>
      <c r="J10" s="7">
        <f>+VLOOKUP($D10,'Ladies 201516'!$D$4:$M$102,7,0)+VLOOKUP($D10,'Ladies 2016-17 Merit Table'!$D$4:$M$100,7,0)</f>
        <v>44.17</v>
      </c>
      <c r="K10" s="7">
        <f>+VLOOKUP($D10,'Ladies 201516'!$D$4:$M$102,8,0)+VLOOKUP($D10,'Ladies 2016-17 Merit Table'!$D$4:$M$100,8,0)</f>
        <v>1</v>
      </c>
      <c r="L10" s="7">
        <f>+VLOOKUP($D10,'Ladies 201516'!$D$4:$M$102,9,0)+VLOOKUP($D10,'Ladies 2016-17 Merit Table'!$D$4:$M$100,9,0)</f>
        <v>45</v>
      </c>
      <c r="M10" s="1">
        <f>IF(ISERROR((J10)/L10),0,(J10)/L10)</f>
        <v>0.98155555555555563</v>
      </c>
      <c r="N10" s="106">
        <f>IF(E10=0,"",IF(ISERROR(F10/E10),0,(F10/E10)))</f>
        <v>0.54545454545454541</v>
      </c>
      <c r="O10" s="1">
        <f>IF(ISERROR(SUM(SUM((+VLOOKUP($D10,'Ladies 201516'!$D$4:$AO$34,38,0)*(+VLOOKUP($D10,'Ladies 201516'!$D$4:$AO$34,2,0))))+(SUM((+VLOOKUP($D10,'Ladies 2016-17 Merit Table'!$D$4:$AT$34,38,0)*(+VLOOKUP($D10,'Ladies 2016-17 Merit Table'!$D$4:$AT$34,2,0))))))/E10),0,(SUM(SUM((+VLOOKUP($D10,'Ladies 201516'!$D$4:$AO$34,38,0)*(+VLOOKUP($D10,'Ladies 201516'!$D$4:$AO$34,2,0))))+(SUM((+VLOOKUP($D10,'Ladies 2016-17 Merit Table'!$D$4:$AT$34,38,0)*(+VLOOKUP($D10,'Ladies 2016-17 Merit Table'!$D$4:$AT$34,2,0))))))/E10))</f>
        <v>17.276363636363637</v>
      </c>
      <c r="P10" s="2">
        <f>IF(ISERROR(O10+F10),0,(O10+F10))</f>
        <v>23.276363636363637</v>
      </c>
    </row>
    <row r="11" spans="2:16" x14ac:dyDescent="0.25">
      <c r="B11" s="64">
        <v>8</v>
      </c>
      <c r="D11" s="40" t="s">
        <v>11</v>
      </c>
      <c r="E11" s="7">
        <f>+VLOOKUP($D11,'Ladies 201516'!$D$4:$M$102,2,0)+VLOOKUP($D11,'Ladies 2016-17 Merit Table'!$D$4:$M$100,2,0)</f>
        <v>11</v>
      </c>
      <c r="F11" s="7">
        <f>+VLOOKUP($D11,'Ladies 201516'!$D$4:$M$102,3,0)+VLOOKUP($D11,'Ladies 2016-17 Merit Table'!$D$4:$M$100,3,0)</f>
        <v>6</v>
      </c>
      <c r="G11" s="7">
        <f>+VLOOKUP($D11,'Ladies 201516'!$D$4:$M$102,4,0)+VLOOKUP($D11,'Ladies 2016-17 Merit Table'!$D$4:$M$100,4,0)</f>
        <v>5</v>
      </c>
      <c r="H11" s="7">
        <f>+VLOOKUP($D11,'Ladies 201516'!$D$4:$M$102,5,0)+VLOOKUP($D11,'Ladies 2016-17 Merit Table'!$D$4:$M$100,5,0)</f>
        <v>22</v>
      </c>
      <c r="I11" s="7">
        <f>+VLOOKUP($D11,'Ladies 201516'!$D$4:$M$102,6,0)+VLOOKUP($D11,'Ladies 2016-17 Merit Table'!$D$4:$M$100,6,0)</f>
        <v>22</v>
      </c>
      <c r="J11" s="7">
        <f>+VLOOKUP($D11,'Ladies 201516'!$D$4:$M$102,7,0)+VLOOKUP($D11,'Ladies 2016-17 Merit Table'!$D$4:$M$100,7,0)</f>
        <v>28.24</v>
      </c>
      <c r="K11" s="7">
        <f>+VLOOKUP($D11,'Ladies 201516'!$D$4:$M$102,8,0)+VLOOKUP($D11,'Ladies 2016-17 Merit Table'!$D$4:$M$100,8,0)</f>
        <v>0</v>
      </c>
      <c r="L11" s="7">
        <f>+VLOOKUP($D11,'Ladies 201516'!$D$4:$M$102,9,0)+VLOOKUP($D11,'Ladies 2016-17 Merit Table'!$D$4:$M$100,9,0)</f>
        <v>44</v>
      </c>
      <c r="M11" s="1">
        <f>IF(ISERROR((J11)/L11),0,(J11)/L11)</f>
        <v>0.64181818181818173</v>
      </c>
      <c r="N11" s="106">
        <f>IF(E11=0,"",IF(ISERROR(F11/E11),0,(F11/E11)))</f>
        <v>0.54545454545454541</v>
      </c>
      <c r="O11" s="1">
        <f>IF(ISERROR(SUM(SUM((+VLOOKUP($D11,'Ladies 201516'!$D$4:$AO$34,38,0)*(+VLOOKUP($D11,'Ladies 201516'!$D$4:$AO$34,2,0))))+(SUM((+VLOOKUP($D11,'Ladies 2016-17 Merit Table'!$D$4:$AT$34,38,0)*(+VLOOKUP($D11,'Ladies 2016-17 Merit Table'!$D$4:$AT$34,2,0))))))/E11),0,(SUM(SUM((+VLOOKUP($D11,'Ladies 201516'!$D$4:$AO$34,38,0)*(+VLOOKUP($D11,'Ladies 201516'!$D$4:$AO$34,2,0))))+(SUM((+VLOOKUP($D11,'Ladies 2016-17 Merit Table'!$D$4:$AT$34,38,0)*(+VLOOKUP($D11,'Ladies 2016-17 Merit Table'!$D$4:$AT$34,2,0))))))/E11))</f>
        <v>16.619090909090907</v>
      </c>
      <c r="P11" s="2">
        <f>IF(ISERROR(O11+F11),0,(O11+F11))</f>
        <v>22.619090909090907</v>
      </c>
    </row>
    <row r="12" spans="2:16" x14ac:dyDescent="0.25">
      <c r="B12" s="64">
        <v>9</v>
      </c>
      <c r="D12" s="40" t="s">
        <v>10</v>
      </c>
      <c r="E12" s="7">
        <f>+VLOOKUP($D12,'Ladies 201516'!$D$4:$M$102,2,0)+VLOOKUP($D12,'Ladies 2016-17 Merit Table'!$D$4:$M$100,2,0)</f>
        <v>11</v>
      </c>
      <c r="F12" s="7">
        <f>+VLOOKUP($D12,'Ladies 201516'!$D$4:$M$102,3,0)+VLOOKUP($D12,'Ladies 2016-17 Merit Table'!$D$4:$M$100,3,0)</f>
        <v>5</v>
      </c>
      <c r="G12" s="7">
        <f>+VLOOKUP($D12,'Ladies 201516'!$D$4:$M$102,4,0)+VLOOKUP($D12,'Ladies 2016-17 Merit Table'!$D$4:$M$100,4,0)</f>
        <v>6</v>
      </c>
      <c r="H12" s="7">
        <f>+VLOOKUP($D12,'Ladies 201516'!$D$4:$M$102,5,0)+VLOOKUP($D12,'Ladies 2016-17 Merit Table'!$D$4:$M$100,5,0)</f>
        <v>19</v>
      </c>
      <c r="I12" s="7">
        <f>+VLOOKUP($D12,'Ladies 201516'!$D$4:$M$102,6,0)+VLOOKUP($D12,'Ladies 2016-17 Merit Table'!$D$4:$M$100,6,0)</f>
        <v>21</v>
      </c>
      <c r="J12" s="7">
        <f>+VLOOKUP($D12,'Ladies 201516'!$D$4:$M$102,7,0)+VLOOKUP($D12,'Ladies 2016-17 Merit Table'!$D$4:$M$100,7,0)</f>
        <v>36.76</v>
      </c>
      <c r="K12" s="7">
        <f>+VLOOKUP($D12,'Ladies 201516'!$D$4:$M$102,8,0)+VLOOKUP($D12,'Ladies 2016-17 Merit Table'!$D$4:$M$100,8,0)</f>
        <v>0</v>
      </c>
      <c r="L12" s="7">
        <f>+VLOOKUP($D12,'Ladies 201516'!$D$4:$M$102,9,0)+VLOOKUP($D12,'Ladies 2016-17 Merit Table'!$D$4:$M$100,9,0)</f>
        <v>40</v>
      </c>
      <c r="M12" s="1">
        <f>IF(ISERROR((J12)/L12),0,(J12)/L12)</f>
        <v>0.91899999999999993</v>
      </c>
      <c r="N12" s="106">
        <f>IF(E12=0,"",IF(ISERROR(F12/E12),0,(F12/E12)))</f>
        <v>0.45454545454545453</v>
      </c>
      <c r="O12" s="1">
        <f>IF(ISERROR(SUM(SUM((+VLOOKUP($D12,'Ladies 201516'!$D$4:$AO$34,38,0)*(+VLOOKUP($D12,'Ladies 201516'!$D$4:$AO$34,2,0))))+(SUM((+VLOOKUP($D12,'Ladies 2016-17 Merit Table'!$D$4:$AT$34,38,0)*(+VLOOKUP($D12,'Ladies 2016-17 Merit Table'!$D$4:$AT$34,2,0))))))/E12),0,(SUM(SUM((+VLOOKUP($D12,'Ladies 201516'!$D$4:$AO$34,38,0)*(+VLOOKUP($D12,'Ladies 201516'!$D$4:$AO$34,2,0))))+(SUM((+VLOOKUP($D12,'Ladies 2016-17 Merit Table'!$D$4:$AT$34,38,0)*(+VLOOKUP($D12,'Ladies 2016-17 Merit Table'!$D$4:$AT$34,2,0))))))/E12))</f>
        <v>17.578181818181815</v>
      </c>
      <c r="P12" s="2">
        <f>IF(ISERROR(O12+F12),0,(O12+F12))</f>
        <v>22.578181818181815</v>
      </c>
    </row>
    <row r="13" spans="2:16" x14ac:dyDescent="0.25">
      <c r="B13" s="64">
        <v>10</v>
      </c>
      <c r="D13" s="40" t="s">
        <v>16</v>
      </c>
      <c r="E13" s="7">
        <f>+VLOOKUP($D13,'Ladies 201516'!$D$4:$M$102,2,0)+VLOOKUP($D13,'Ladies 2016-17 Merit Table'!$D$4:$M$100,2,0)</f>
        <v>11</v>
      </c>
      <c r="F13" s="7">
        <f>+VLOOKUP($D13,'Ladies 201516'!$D$4:$M$102,3,0)+VLOOKUP($D13,'Ladies 2016-17 Merit Table'!$D$4:$M$100,3,0)</f>
        <v>4</v>
      </c>
      <c r="G13" s="7">
        <f>+VLOOKUP($D13,'Ladies 201516'!$D$4:$M$102,4,0)+VLOOKUP($D13,'Ladies 2016-17 Merit Table'!$D$4:$M$100,4,0)</f>
        <v>7</v>
      </c>
      <c r="H13" s="7">
        <f>+VLOOKUP($D13,'Ladies 201516'!$D$4:$M$102,5,0)+VLOOKUP($D13,'Ladies 2016-17 Merit Table'!$D$4:$M$100,5,0)</f>
        <v>20</v>
      </c>
      <c r="I13" s="7">
        <f>+VLOOKUP($D13,'Ladies 201516'!$D$4:$M$102,6,0)+VLOOKUP($D13,'Ladies 2016-17 Merit Table'!$D$4:$M$100,6,0)</f>
        <v>25</v>
      </c>
      <c r="J13" s="7">
        <f>+VLOOKUP($D13,'Ladies 201516'!$D$4:$M$102,7,0)+VLOOKUP($D13,'Ladies 2016-17 Merit Table'!$D$4:$M$100,7,0)</f>
        <v>47.93</v>
      </c>
      <c r="K13" s="7">
        <f>+VLOOKUP($D13,'Ladies 201516'!$D$4:$M$102,8,0)+VLOOKUP($D13,'Ladies 2016-17 Merit Table'!$D$4:$M$100,8,0)</f>
        <v>0</v>
      </c>
      <c r="L13" s="7">
        <f>+VLOOKUP($D13,'Ladies 201516'!$D$4:$M$102,9,0)+VLOOKUP($D13,'Ladies 2016-17 Merit Table'!$D$4:$M$100,9,0)</f>
        <v>45</v>
      </c>
      <c r="M13" s="1">
        <f>IF(ISERROR((J13)/L13),0,(J13)/L13)</f>
        <v>1.0651111111111111</v>
      </c>
      <c r="N13" s="106">
        <f>IF(E13=0,"",IF(ISERROR(F13/E13),0,(F13/E13)))</f>
        <v>0.36363636363636365</v>
      </c>
      <c r="O13" s="1">
        <f>IF(ISERROR(SUM(SUM((+VLOOKUP($D13,'Ladies 201516'!$D$4:$AO$34,38,0)*(+VLOOKUP($D13,'Ladies 201516'!$D$4:$AO$34,2,0))))+(SUM((+VLOOKUP($D13,'Ladies 2016-17 Merit Table'!$D$4:$AT$34,38,0)*(+VLOOKUP($D13,'Ladies 2016-17 Merit Table'!$D$4:$AT$34,2,0))))))/E13),0,(SUM(SUM((+VLOOKUP($D13,'Ladies 201516'!$D$4:$AO$34,38,0)*(+VLOOKUP($D13,'Ladies 201516'!$D$4:$AO$34,2,0))))+(SUM((+VLOOKUP($D13,'Ladies 2016-17 Merit Table'!$D$4:$AT$34,38,0)*(+VLOOKUP($D13,'Ladies 2016-17 Merit Table'!$D$4:$AT$34,2,0))))))/E13))</f>
        <v>17.936363636363637</v>
      </c>
      <c r="P13" s="2">
        <f>IF(ISERROR(O13+F13),0,(O13+F13))</f>
        <v>21.936363636363637</v>
      </c>
    </row>
    <row r="14" spans="2:16" x14ac:dyDescent="0.25">
      <c r="B14" s="64">
        <v>11</v>
      </c>
      <c r="D14" s="40" t="s">
        <v>9</v>
      </c>
      <c r="E14" s="7">
        <f>+VLOOKUP($D14,'Ladies 201516'!$D$4:$M$102,2,0)+VLOOKUP($D14,'Ladies 2016-17 Merit Table'!$D$4:$M$100,2,0)</f>
        <v>6</v>
      </c>
      <c r="F14" s="7">
        <f>+VLOOKUP($D14,'Ladies 201516'!$D$4:$M$102,3,0)+VLOOKUP($D14,'Ladies 2016-17 Merit Table'!$D$4:$M$100,3,0)</f>
        <v>2</v>
      </c>
      <c r="G14" s="7">
        <f>+VLOOKUP($D14,'Ladies 201516'!$D$4:$M$102,4,0)+VLOOKUP($D14,'Ladies 2016-17 Merit Table'!$D$4:$M$100,4,0)</f>
        <v>4</v>
      </c>
      <c r="H14" s="7">
        <f>+VLOOKUP($D14,'Ladies 201516'!$D$4:$M$102,5,0)+VLOOKUP($D14,'Ladies 2016-17 Merit Table'!$D$4:$M$100,5,0)</f>
        <v>12</v>
      </c>
      <c r="I14" s="7">
        <f>+VLOOKUP($D14,'Ladies 201516'!$D$4:$M$102,6,0)+VLOOKUP($D14,'Ladies 2016-17 Merit Table'!$D$4:$M$100,6,0)</f>
        <v>14</v>
      </c>
      <c r="J14" s="7">
        <f>+VLOOKUP($D14,'Ladies 201516'!$D$4:$M$102,7,0)+VLOOKUP($D14,'Ladies 2016-17 Merit Table'!$D$4:$M$100,7,0)</f>
        <v>22.439999999999998</v>
      </c>
      <c r="K14" s="7">
        <f>+VLOOKUP($D14,'Ladies 201516'!$D$4:$M$102,8,0)+VLOOKUP($D14,'Ladies 2016-17 Merit Table'!$D$4:$M$100,8,0)</f>
        <v>0</v>
      </c>
      <c r="L14" s="7">
        <f>+VLOOKUP($D14,'Ladies 201516'!$D$4:$M$102,9,0)+VLOOKUP($D14,'Ladies 2016-17 Merit Table'!$D$4:$M$100,9,0)</f>
        <v>26</v>
      </c>
      <c r="M14" s="1">
        <f>IF(ISERROR((J14)/L14),0,(J14)/L14)</f>
        <v>0.86307692307692296</v>
      </c>
      <c r="N14" s="106">
        <f>IF(E14=0,"",IF(ISERROR(F14/E14),0,(F14/E14)))</f>
        <v>0.33333333333333331</v>
      </c>
      <c r="O14" s="1">
        <f>IF(ISERROR(SUM(SUM((+VLOOKUP($D14,'Ladies 201516'!$D$4:$AO$34,38,0)*(+VLOOKUP($D14,'Ladies 201516'!$D$4:$AO$34,2,0))))+(SUM((+VLOOKUP($D14,'Ladies 2016-17 Merit Table'!$D$4:$AT$34,38,0)*(+VLOOKUP($D14,'Ladies 2016-17 Merit Table'!$D$4:$AT$34,2,0))))))/E14),0,(SUM(SUM((+VLOOKUP($D14,'Ladies 201516'!$D$4:$AO$34,38,0)*(+VLOOKUP($D14,'Ladies 201516'!$D$4:$AO$34,2,0))))+(SUM((+VLOOKUP($D14,'Ladies 2016-17 Merit Table'!$D$4:$AT$34,38,0)*(+VLOOKUP($D14,'Ladies 2016-17 Merit Table'!$D$4:$AT$34,2,0))))))/E14))</f>
        <v>16.498333333333335</v>
      </c>
      <c r="P14" s="2">
        <f>IF(ISERROR(O14+F14),0,(O14+F14))</f>
        <v>18.498333333333335</v>
      </c>
    </row>
    <row r="15" spans="2:16" x14ac:dyDescent="0.25">
      <c r="B15" s="64">
        <v>12</v>
      </c>
      <c r="D15" s="40" t="s">
        <v>124</v>
      </c>
      <c r="E15" s="7">
        <f>+VLOOKUP($D15,'Ladies 201516'!$D$4:$M$102,2,0)+VLOOKUP($D15,'Ladies 2016-17 Merit Table'!$D$4:$M$100,2,0)</f>
        <v>2</v>
      </c>
      <c r="F15" s="7">
        <f>+VLOOKUP($D15,'Ladies 201516'!$D$4:$M$102,3,0)+VLOOKUP($D15,'Ladies 2016-17 Merit Table'!$D$4:$M$100,3,0)</f>
        <v>2</v>
      </c>
      <c r="G15" s="7">
        <f>+VLOOKUP($D15,'Ladies 201516'!$D$4:$M$102,4,0)+VLOOKUP($D15,'Ladies 2016-17 Merit Table'!$D$4:$M$100,4,0)</f>
        <v>0</v>
      </c>
      <c r="H15" s="7">
        <f>+VLOOKUP($D15,'Ladies 201516'!$D$4:$M$102,5,0)+VLOOKUP($D15,'Ladies 2016-17 Merit Table'!$D$4:$M$100,5,0)</f>
        <v>6</v>
      </c>
      <c r="I15" s="7">
        <f>+VLOOKUP($D15,'Ladies 201516'!$D$4:$M$102,6,0)+VLOOKUP($D15,'Ladies 2016-17 Merit Table'!$D$4:$M$100,6,0)</f>
        <v>2</v>
      </c>
      <c r="J15" s="7">
        <f>+VLOOKUP($D15,'Ladies 201516'!$D$4:$M$102,7,0)+VLOOKUP($D15,'Ladies 2016-17 Merit Table'!$D$4:$M$100,7,0)</f>
        <v>4.4000000000000004</v>
      </c>
      <c r="K15" s="7">
        <f>+VLOOKUP($D15,'Ladies 201516'!$D$4:$M$102,8,0)+VLOOKUP($D15,'Ladies 2016-17 Merit Table'!$D$4:$M$100,8,0)</f>
        <v>0</v>
      </c>
      <c r="L15" s="7">
        <f>+VLOOKUP($D15,'Ladies 201516'!$D$4:$M$102,9,0)+VLOOKUP($D15,'Ladies 2016-17 Merit Table'!$D$4:$M$100,9,0)</f>
        <v>8</v>
      </c>
      <c r="M15" s="1">
        <f>IF(ISERROR((J15)/L15),0,(J15)/L15)</f>
        <v>0.55000000000000004</v>
      </c>
      <c r="N15" s="106">
        <f>IF(E15=0,"",IF(ISERROR(F15/E15),0,(F15/E15)))</f>
        <v>1</v>
      </c>
      <c r="O15" s="1">
        <f>IF(ISERROR(SUM(SUM((+VLOOKUP($D15,'Ladies 201516'!$D$4:$AO$34,38,0)*(+VLOOKUP($D15,'Ladies 201516'!$D$4:$AO$34,2,0))))+(SUM((+VLOOKUP($D15,'Ladies 2016-17 Merit Table'!$D$4:$AT$34,38,0)*(+VLOOKUP($D15,'Ladies 2016-17 Merit Table'!$D$4:$AT$34,2,0))))))/E15),0,(SUM(SUM((+VLOOKUP($D15,'Ladies 201516'!$D$4:$AO$34,38,0)*(+VLOOKUP($D15,'Ladies 201516'!$D$4:$AO$34,2,0))))+(SUM((+VLOOKUP($D15,'Ladies 2016-17 Merit Table'!$D$4:$AT$34,38,0)*(+VLOOKUP($D15,'Ladies 2016-17 Merit Table'!$D$4:$AT$34,2,0))))))/E15))</f>
        <v>15.715</v>
      </c>
      <c r="P15" s="2">
        <f>IF(ISERROR(O15+F15),0,(O15+F15))</f>
        <v>17.715</v>
      </c>
    </row>
    <row r="16" spans="2:16" x14ac:dyDescent="0.25">
      <c r="B16" s="64">
        <v>13</v>
      </c>
      <c r="D16" s="40" t="s">
        <v>74</v>
      </c>
      <c r="E16" s="7">
        <f>+VLOOKUP($D16,'Ladies 201516'!$D$4:$M$102,2,0)+VLOOKUP($D16,'Ladies 2016-17 Merit Table'!$D$4:$M$100,2,0)</f>
        <v>3</v>
      </c>
      <c r="F16" s="7">
        <f>+VLOOKUP($D16,'Ladies 201516'!$D$4:$M$102,3,0)+VLOOKUP($D16,'Ladies 2016-17 Merit Table'!$D$4:$M$100,3,0)</f>
        <v>0</v>
      </c>
      <c r="G16" s="7">
        <f>+VLOOKUP($D16,'Ladies 201516'!$D$4:$M$102,4,0)+VLOOKUP($D16,'Ladies 2016-17 Merit Table'!$D$4:$M$100,4,0)</f>
        <v>3</v>
      </c>
      <c r="H16" s="7">
        <f>+VLOOKUP($D16,'Ladies 201516'!$D$4:$M$102,5,0)+VLOOKUP($D16,'Ladies 2016-17 Merit Table'!$D$4:$M$100,5,0)</f>
        <v>2</v>
      </c>
      <c r="I16" s="7">
        <f>+VLOOKUP($D16,'Ladies 201516'!$D$4:$M$102,6,0)+VLOOKUP($D16,'Ladies 2016-17 Merit Table'!$D$4:$M$100,6,0)</f>
        <v>9</v>
      </c>
      <c r="J16" s="7">
        <f>+VLOOKUP($D16,'Ladies 201516'!$D$4:$M$102,7,0)+VLOOKUP($D16,'Ladies 2016-17 Merit Table'!$D$4:$M$100,7,0)</f>
        <v>9.99</v>
      </c>
      <c r="K16" s="7">
        <f>+VLOOKUP($D16,'Ladies 201516'!$D$4:$M$102,8,0)+VLOOKUP($D16,'Ladies 2016-17 Merit Table'!$D$4:$M$100,8,0)</f>
        <v>0</v>
      </c>
      <c r="L16" s="7">
        <f>+VLOOKUP($D16,'Ladies 201516'!$D$4:$M$102,9,0)+VLOOKUP($D16,'Ladies 2016-17 Merit Table'!$D$4:$M$100,9,0)</f>
        <v>11</v>
      </c>
      <c r="M16" s="1">
        <f>IF(ISERROR((J16)/L16),0,(J16)/L16)</f>
        <v>0.9081818181818182</v>
      </c>
      <c r="N16" s="106">
        <f>IF(E16=0,"",IF(ISERROR(F16/E16),0,(F16/E16)))</f>
        <v>0</v>
      </c>
      <c r="O16" s="1">
        <f>IF(ISERROR(SUM(SUM((+VLOOKUP($D16,'Ladies 201516'!$D$4:$AO$34,38,0)*(+VLOOKUP($D16,'Ladies 201516'!$D$4:$AO$34,2,0))))+(SUM((+VLOOKUP($D16,'Ladies 2016-17 Merit Table'!$D$4:$AT$34,38,0)*(+VLOOKUP($D16,'Ladies 2016-17 Merit Table'!$D$4:$AT$34,2,0))))))/E16),0,(SUM(SUM((+VLOOKUP($D16,'Ladies 201516'!$D$4:$AO$34,38,0)*(+VLOOKUP($D16,'Ladies 201516'!$D$4:$AO$34,2,0))))+(SUM((+VLOOKUP($D16,'Ladies 2016-17 Merit Table'!$D$4:$AT$34,38,0)*(+VLOOKUP($D16,'Ladies 2016-17 Merit Table'!$D$4:$AT$34,2,0))))))/E16))</f>
        <v>16.016666666666666</v>
      </c>
      <c r="P16" s="2">
        <f>IF(ISERROR(O16+F16),0,(O16+F16))</f>
        <v>16.016666666666666</v>
      </c>
    </row>
    <row r="17" spans="2:16" x14ac:dyDescent="0.25">
      <c r="B17" s="110">
        <v>14</v>
      </c>
      <c r="D17" s="108" t="s">
        <v>64</v>
      </c>
      <c r="E17" s="7">
        <f>+VLOOKUP($D17,'Ladies 201516'!$D$4:$M$102,2,0)+VLOOKUP($D17,'Ladies 2016-17 Merit Table'!$D$4:$M$100,2,0)</f>
        <v>0</v>
      </c>
      <c r="F17" s="7">
        <f>+VLOOKUP($D17,'Ladies 201516'!$D$4:$M$102,3,0)+VLOOKUP($D17,'Ladies 2016-17 Merit Table'!$D$4:$M$100,3,0)</f>
        <v>0</v>
      </c>
      <c r="G17" s="7">
        <f>+VLOOKUP($D17,'Ladies 201516'!$D$4:$M$102,4,0)+VLOOKUP($D17,'Ladies 2016-17 Merit Table'!$D$4:$M$100,4,0)</f>
        <v>0</v>
      </c>
      <c r="H17" s="7">
        <f>+VLOOKUP($D17,'Ladies 201516'!$D$4:$M$102,5,0)+VLOOKUP($D17,'Ladies 2016-17 Merit Table'!$D$4:$M$100,5,0)</f>
        <v>0</v>
      </c>
      <c r="I17" s="7">
        <f>+VLOOKUP($D17,'Ladies 201516'!$D$4:$M$102,6,0)+VLOOKUP($D17,'Ladies 2016-17 Merit Table'!$D$4:$M$100,6,0)</f>
        <v>0</v>
      </c>
      <c r="J17" s="7">
        <f>+VLOOKUP($D17,'Ladies 201516'!$D$4:$M$102,7,0)+VLOOKUP($D17,'Ladies 2016-17 Merit Table'!$D$4:$M$100,7,0)</f>
        <v>0</v>
      </c>
      <c r="K17" s="7">
        <f>+VLOOKUP($D17,'Ladies 201516'!$D$4:$M$102,8,0)+VLOOKUP($D17,'Ladies 2016-17 Merit Table'!$D$4:$M$100,8,0)</f>
        <v>0</v>
      </c>
      <c r="L17" s="7">
        <f>+VLOOKUP($D17,'Ladies 201516'!$D$4:$M$102,9,0)+VLOOKUP($D17,'Ladies 2016-17 Merit Table'!$D$4:$M$100,9,0)</f>
        <v>0</v>
      </c>
      <c r="M17" s="1">
        <f>IF(ISERROR((J17)/L17),0,(J17)/L17)</f>
        <v>0</v>
      </c>
      <c r="N17" s="106" t="str">
        <f>IF(E17=0,"",IF(ISERROR(F17/E17),0,(F17/E17)))</f>
        <v/>
      </c>
      <c r="O17" s="1">
        <f>IF(ISERROR(SUM(SUM((+VLOOKUP($D17,'Ladies 201516'!$D$4:$AO$34,38,0)*(+VLOOKUP($D17,'Ladies 201516'!$D$4:$AO$34,2,0))))+(SUM((+VLOOKUP($D17,'Ladies 2016-17 Merit Table'!$D$4:$AT$34,38,0)*(+VLOOKUP($D17,'Ladies 2016-17 Merit Table'!$D$4:$AT$34,2,0))))))/E17),0,(SUM(SUM((+VLOOKUP($D17,'Ladies 201516'!$D$4:$AO$34,38,0)*(+VLOOKUP($D17,'Ladies 201516'!$D$4:$AO$34,2,0))))+(SUM((+VLOOKUP($D17,'Ladies 2016-17 Merit Table'!$D$4:$AT$34,38,0)*(+VLOOKUP($D17,'Ladies 2016-17 Merit Table'!$D$4:$AT$34,2,0))))))/E17))</f>
        <v>0</v>
      </c>
      <c r="P17" s="2">
        <f>IF(ISERROR(O17+F17),0,(O17+F17))</f>
        <v>0</v>
      </c>
    </row>
    <row r="18" spans="2:16" ht="16.5" customHeight="1" thickBot="1" x14ac:dyDescent="0.3">
      <c r="B18" s="65">
        <v>15</v>
      </c>
      <c r="D18" s="41" t="s">
        <v>125</v>
      </c>
      <c r="E18" s="8">
        <f>+VLOOKUP($D18,'Ladies 201516'!$D$4:$M$102,2,0)+VLOOKUP($D18,'Ladies 2016-17 Merit Table'!$D$4:$M$100,2,0)</f>
        <v>0</v>
      </c>
      <c r="F18" s="8">
        <f>+VLOOKUP($D18,'Ladies 201516'!$D$4:$M$102,3,0)+VLOOKUP($D18,'Ladies 2016-17 Merit Table'!$D$4:$M$100,3,0)</f>
        <v>0</v>
      </c>
      <c r="G18" s="8">
        <f>+VLOOKUP($D18,'Ladies 201516'!$D$4:$M$102,4,0)+VLOOKUP($D18,'Ladies 2016-17 Merit Table'!$D$4:$M$100,4,0)</f>
        <v>0</v>
      </c>
      <c r="H18" s="8">
        <f>+VLOOKUP($D18,'Ladies 201516'!$D$4:$M$102,5,0)+VLOOKUP($D18,'Ladies 2016-17 Merit Table'!$D$4:$M$100,5,0)</f>
        <v>0</v>
      </c>
      <c r="I18" s="8">
        <f>+VLOOKUP($D18,'Ladies 201516'!$D$4:$M$102,6,0)+VLOOKUP($D18,'Ladies 2016-17 Merit Table'!$D$4:$M$100,6,0)</f>
        <v>0</v>
      </c>
      <c r="J18" s="8">
        <f>+VLOOKUP($D18,'Ladies 201516'!$D$4:$M$102,7,0)+VLOOKUP($D18,'Ladies 2016-17 Merit Table'!$D$4:$M$100,7,0)</f>
        <v>0</v>
      </c>
      <c r="K18" s="8">
        <f>+VLOOKUP($D18,'Ladies 201516'!$D$4:$M$102,8,0)+VLOOKUP($D18,'Ladies 2016-17 Merit Table'!$D$4:$M$100,8,0)</f>
        <v>0</v>
      </c>
      <c r="L18" s="8">
        <f>+VLOOKUP($D18,'Ladies 201516'!$D$4:$M$102,9,0)+VLOOKUP($D18,'Ladies 2016-17 Merit Table'!$D$4:$M$100,9,0)</f>
        <v>0</v>
      </c>
      <c r="M18" s="3">
        <f>IF(ISERROR((J18)/L18),0,(J18)/L18)</f>
        <v>0</v>
      </c>
      <c r="N18" s="107" t="str">
        <f>IF(E18=0,"",IF(ISERROR(F18/E18),0,(F18/E18)))</f>
        <v/>
      </c>
      <c r="O18" s="3">
        <f>IF(ISERROR(SUM(SUM((+VLOOKUP($D18,'Ladies 201516'!$D$4:$AO$34,38,0)*(+VLOOKUP($D18,'Ladies 201516'!$D$4:$AO$34,2,0))))+(SUM((+VLOOKUP($D18,'Ladies 2016-17 Merit Table'!$D$4:$AT$34,38,0)*(+VLOOKUP($D18,'Ladies 2016-17 Merit Table'!$D$4:$AT$34,2,0))))))/E18),0,(SUM(SUM((+VLOOKUP($D18,'Ladies 201516'!$D$4:$AO$34,38,0)*(+VLOOKUP($D18,'Ladies 201516'!$D$4:$AO$34,2,0))))+(SUM((+VLOOKUP($D18,'Ladies 2016-17 Merit Table'!$D$4:$AT$34,38,0)*(+VLOOKUP($D18,'Ladies 2016-17 Merit Table'!$D$4:$AT$34,2,0))))))/E18))</f>
        <v>0</v>
      </c>
      <c r="P18" s="4">
        <f>IF(ISERROR(O18+F18),0,(O18+F18))</f>
        <v>0</v>
      </c>
    </row>
    <row r="19" spans="2:16" ht="15.75" thickTop="1" x14ac:dyDescent="0.25"/>
    <row r="20" spans="2:16" x14ac:dyDescent="0.25"/>
    <row r="21" spans="2:16" hidden="1" x14ac:dyDescent="0.25"/>
    <row r="22" spans="2:16" hidden="1" x14ac:dyDescent="0.25"/>
    <row r="23" spans="2:16" hidden="1" x14ac:dyDescent="0.25"/>
    <row r="24" spans="2:16" hidden="1" x14ac:dyDescent="0.25"/>
    <row r="25" spans="2:16" hidden="1" x14ac:dyDescent="0.25"/>
    <row r="26" spans="2:16" hidden="1" x14ac:dyDescent="0.25"/>
    <row r="27" spans="2:16" hidden="1" x14ac:dyDescent="0.25"/>
    <row r="28" spans="2:16" hidden="1" x14ac:dyDescent="0.25"/>
    <row r="29" spans="2:16" hidden="1" x14ac:dyDescent="0.25"/>
    <row r="30" spans="2:16" hidden="1" x14ac:dyDescent="0.25"/>
    <row r="31" spans="2:16" hidden="1" x14ac:dyDescent="0.25"/>
    <row r="32" spans="2:1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</sheetData>
  <sortState ref="D4:P18">
    <sortCondition descending="1" ref="P4:P18"/>
  </sortState>
  <conditionalFormatting sqref="N4:N18">
    <cfRule type="cellIs" dxfId="2" priority="2" operator="lessThan">
      <formula>0.35</formula>
    </cfRule>
  </conditionalFormatting>
  <conditionalFormatting sqref="O4:O18">
    <cfRule type="cellIs" dxfId="0" priority="1" operator="lessThan">
      <formula>15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Mens 2016-17 Merit Table</vt:lpstr>
      <vt:lpstr>Men 201516</vt:lpstr>
      <vt:lpstr>Men 201415</vt:lpstr>
      <vt:lpstr>Ladies 2016-17 Merit Table</vt:lpstr>
      <vt:lpstr>Ladies 201516</vt:lpstr>
      <vt:lpstr>Ladies 201415</vt:lpstr>
      <vt:lpstr>Mens Performance 2015-17</vt:lpstr>
      <vt:lpstr>Ladies Performance 2015 - 17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Matthew Yarrow</cp:lastModifiedBy>
  <cp:lastPrinted>2013-09-11T14:37:40Z</cp:lastPrinted>
  <dcterms:created xsi:type="dcterms:W3CDTF">2013-09-11T09:33:50Z</dcterms:created>
  <dcterms:modified xsi:type="dcterms:W3CDTF">2016-10-03T16:21:04Z</dcterms:modified>
</cp:coreProperties>
</file>